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charts/chart2.xml" ContentType="application/vnd.openxmlformats-officedocument.drawingml.char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 activeTab="4"/>
  </bookViews>
  <sheets>
    <sheet name="Dugpunkt" sheetId="2" r:id="rId1"/>
    <sheet name="Tabel" sheetId="3" r:id="rId2"/>
    <sheet name="Vand" sheetId="4" r:id="rId3"/>
    <sheet name="Tekst" sheetId="5" r:id="rId4"/>
    <sheet name="Fridge" sheetId="6" r:id="rId5"/>
  </sheets>
  <externalReferences>
    <externalReference r:id="rId6"/>
  </externalReferences>
  <calcPr calcId="125725"/>
</workbook>
</file>

<file path=xl/calcChain.xml><?xml version="1.0" encoding="utf-8"?>
<calcChain xmlns="http://schemas.openxmlformats.org/spreadsheetml/2006/main">
  <c r="W10" i="6"/>
  <c r="W7" s="1"/>
  <c r="V10"/>
  <c r="V7" s="1"/>
  <c r="U10"/>
  <c r="U7" s="1"/>
  <c r="T10"/>
  <c r="T7" s="1"/>
  <c r="S10"/>
  <c r="S7" s="1"/>
  <c r="R10"/>
  <c r="R7" s="1"/>
  <c r="Q10"/>
  <c r="Q7" s="1"/>
  <c r="P10"/>
  <c r="P7" s="1"/>
  <c r="O10"/>
  <c r="O7" s="1"/>
  <c r="N10"/>
  <c r="N7" s="1"/>
  <c r="M10"/>
  <c r="L10"/>
  <c r="K10"/>
  <c r="K7" s="1"/>
  <c r="J10"/>
  <c r="J7" s="1"/>
  <c r="I10"/>
  <c r="I7" s="1"/>
  <c r="H10"/>
  <c r="H7" s="1"/>
  <c r="G10"/>
  <c r="G7" s="1"/>
  <c r="F10"/>
  <c r="F7" s="1"/>
  <c r="E10"/>
  <c r="E7" s="1"/>
  <c r="D10"/>
  <c r="D7" s="1"/>
  <c r="C10"/>
  <c r="C7" s="1"/>
  <c r="M7"/>
  <c r="L7"/>
  <c r="C6"/>
  <c r="O6" s="1"/>
  <c r="S4"/>
  <c r="B4" s="1"/>
  <c r="E6" l="1"/>
  <c r="V6"/>
  <c r="N6"/>
  <c r="J6"/>
  <c r="U6"/>
  <c r="K6"/>
  <c r="I6"/>
  <c r="H6"/>
  <c r="G6"/>
  <c r="F6"/>
  <c r="W6"/>
  <c r="R6"/>
  <c r="T6"/>
  <c r="S6"/>
  <c r="Q6"/>
  <c r="V9"/>
  <c r="D8"/>
  <c r="S2"/>
  <c r="W9"/>
  <c r="E9"/>
  <c r="C8"/>
  <c r="H9"/>
  <c r="L9"/>
  <c r="U8"/>
  <c r="I8"/>
  <c r="L8"/>
  <c r="G9"/>
  <c r="M9"/>
  <c r="V8"/>
  <c r="J8"/>
  <c r="N9"/>
  <c r="K8"/>
  <c r="E8"/>
  <c r="W8"/>
  <c r="O9"/>
  <c r="P9"/>
  <c r="D9"/>
  <c r="M8"/>
  <c r="P8"/>
  <c r="Q9"/>
  <c r="R9"/>
  <c r="F9"/>
  <c r="O8"/>
  <c r="S9"/>
  <c r="T9"/>
  <c r="A33"/>
  <c r="U9"/>
  <c r="I9"/>
  <c r="R8"/>
  <c r="F8"/>
  <c r="S3"/>
  <c r="J9"/>
  <c r="S8"/>
  <c r="G8"/>
  <c r="K9"/>
  <c r="T8"/>
  <c r="H8"/>
  <c r="C9"/>
  <c r="N8"/>
  <c r="Q8"/>
  <c r="M6"/>
  <c r="L6"/>
  <c r="D6"/>
  <c r="P6"/>
  <c r="N48" i="5" l="1"/>
  <c r="M48"/>
  <c r="Q13" i="2"/>
  <c r="N13"/>
  <c r="L14" i="3"/>
  <c r="F14"/>
  <c r="D22" i="2"/>
  <c r="S4"/>
  <c r="C22"/>
  <c r="C23" s="1"/>
  <c r="B22"/>
  <c r="B23" s="1"/>
  <c r="J7"/>
  <c r="J8" s="1"/>
  <c r="I7"/>
  <c r="L15" s="1"/>
  <c r="M21" l="1"/>
  <c r="I8"/>
  <c r="L16"/>
  <c r="N12" s="1"/>
  <c r="M9" s="1"/>
  <c r="B4"/>
  <c r="J15" i="3" s="1"/>
  <c r="L17" s="1"/>
  <c r="A26" i="2" s="1"/>
  <c r="B51" i="5" s="1"/>
  <c r="S3" i="2" l="1"/>
  <c r="B17"/>
  <c r="S2"/>
</calcChain>
</file>

<file path=xl/sharedStrings.xml><?xml version="1.0" encoding="utf-8"?>
<sst xmlns="http://schemas.openxmlformats.org/spreadsheetml/2006/main" count="169" uniqueCount="126">
  <si>
    <t>%</t>
  </si>
  <si>
    <r>
      <t>T [</t>
    </r>
    <r>
      <rPr>
        <b/>
        <sz val="14"/>
        <color theme="1"/>
        <rFont val="Calibri"/>
        <family val="2"/>
      </rPr>
      <t>°C]</t>
    </r>
  </si>
  <si>
    <t>RH [%]</t>
  </si>
  <si>
    <r>
      <t>TD [</t>
    </r>
    <r>
      <rPr>
        <b/>
        <sz val="14"/>
        <color theme="1"/>
        <rFont val="Calibri"/>
        <family val="2"/>
      </rPr>
      <t>°C]</t>
    </r>
  </si>
  <si>
    <r>
      <t xml:space="preserve">Udarbejdet af Jørgen Walter </t>
    </r>
    <r>
      <rPr>
        <b/>
        <sz val="16"/>
        <color indexed="8"/>
        <rFont val="Calibri"/>
        <family val="2"/>
      </rPr>
      <t>©</t>
    </r>
  </si>
  <si>
    <t xml:space="preserve">www.walter-lystfisker.dk </t>
  </si>
  <si>
    <t>walter</t>
  </si>
  <si>
    <t>COPYRIGHT © 2014</t>
  </si>
  <si>
    <t>Reg. Nr. 1400</t>
  </si>
  <si>
    <r>
      <t xml:space="preserve">T </t>
    </r>
    <r>
      <rPr>
        <sz val="14"/>
        <rFont val="Calibri"/>
        <family val="2"/>
      </rPr>
      <t>°C</t>
    </r>
    <r>
      <rPr>
        <sz val="14"/>
        <rFont val="Calibri"/>
        <family val="2"/>
        <scheme val="minor"/>
      </rPr>
      <t>: =               243,04*(((17,625*TD)/(243,04+TD))-LN(RH/100))/(17,625+LN(RH/100)-((17,625*TD)/(243,04+TD))) =</t>
    </r>
  </si>
  <si>
    <t>RH %: =            100*(EXP((17,625*TD)/(243,04+TD))/EXP((17,625*T)/(243,04+T))) =</t>
  </si>
  <si>
    <r>
      <t xml:space="preserve">TD </t>
    </r>
    <r>
      <rPr>
        <sz val="14"/>
        <rFont val="Calibri"/>
        <family val="2"/>
      </rPr>
      <t>°C</t>
    </r>
    <r>
      <rPr>
        <sz val="14"/>
        <rFont val="Calibri"/>
        <family val="2"/>
        <scheme val="minor"/>
      </rPr>
      <t>: =            243,04*(LN(RH/100)+((17,625*T)/(243,04+T)))/(17,625-LN(RH/100)-((17,625*T)/(243,04+T))) =</t>
    </r>
  </si>
  <si>
    <t>°C</t>
  </si>
  <si>
    <t>Beregn dugpunktet, når du kender temperatur [°C] og relativ luftfugtighed  RH [%]</t>
  </si>
  <si>
    <t>Formel nr. 1</t>
  </si>
  <si>
    <t>Formel nr. 2</t>
  </si>
  <si>
    <t>Hvor</t>
  </si>
  <si>
    <t>a=</t>
  </si>
  <si>
    <t>a*T =</t>
  </si>
  <si>
    <t>b=</t>
  </si>
  <si>
    <t>b+T =</t>
  </si>
  <si>
    <t>T [°C]</t>
  </si>
  <si>
    <t>Tp = b*f(T,Rh)/a-f(T,Rh) =</t>
  </si>
  <si>
    <t>f(T,Rh) = a*T/b+T + ln(Rh/100) =</t>
  </si>
  <si>
    <t>Dugpunkt</t>
  </si>
  <si>
    <t xml:space="preserve"> °C</t>
  </si>
  <si>
    <t>Formel nr. 3</t>
  </si>
  <si>
    <t>TD ≈ T - (1 - RH)/-0,05</t>
  </si>
  <si>
    <t>TD ≈ T - (1 + RH)/0,05 =</t>
  </si>
  <si>
    <t>RH værdi &gt; 0,5 en betingelse</t>
  </si>
  <si>
    <t>0  °C  &lt;  T &lt; 60 °C</t>
  </si>
  <si>
    <r>
      <rPr>
        <b/>
        <sz val="16"/>
        <color rgb="FF111111"/>
        <rFont val="Calibri"/>
        <family val="2"/>
        <scheme val="minor"/>
      </rPr>
      <t>Dugpunkttemperaturen</t>
    </r>
    <r>
      <rPr>
        <sz val="16"/>
        <color rgb="FF111111"/>
        <rFont val="Calibri"/>
        <family val="2"/>
        <scheme val="minor"/>
      </rPr>
      <t xml:space="preserve"> kan beregnes med en mere enkel formel, men nøjagtigheden er ikke den samme, som de to første formler og RH % skal være over 50 %</t>
    </r>
  </si>
  <si>
    <t>Formlen har en fejl på ± 0,4 ° C i området lufttemperatur T fra 0 ° C til 60 ° C,</t>
  </si>
  <si>
    <t xml:space="preserve"> RH %/ Temp</t>
  </si>
  <si>
    <t>Lad os tage et eksempel. Når luften er:</t>
  </si>
  <si>
    <t>⁰C</t>
  </si>
  <si>
    <t>og luftens fugtighed er:</t>
  </si>
  <si>
    <t xml:space="preserve"> RH %,</t>
  </si>
  <si>
    <t>så dannes der dug på alle overflader, som har en temperatur på:</t>
  </si>
  <si>
    <t>eller derunder.</t>
  </si>
  <si>
    <t>Derfor anbefales det: Alle indvendige overflader i røgeovnen er som minimum</t>
  </si>
  <si>
    <t>over dugpunktet.</t>
  </si>
  <si>
    <t>Dugpunktsberegning: KEFA System</t>
  </si>
  <si>
    <r>
      <t xml:space="preserve">Dugpunktstabel. Hvis stuetemperaturen er 20 </t>
    </r>
    <r>
      <rPr>
        <sz val="20"/>
        <color theme="1"/>
        <rFont val="Calibri"/>
        <family val="2"/>
      </rPr>
      <t>⁰C og den reelative fugtighed er 40%, aflæses dugpunktet til 6 ⁰C.                                                                                                                             Hvis vinduerne i stuen kommer ned på 6 ⁰</t>
    </r>
    <r>
      <rPr>
        <sz val="20"/>
        <color theme="1"/>
        <rFont val="Calibri"/>
        <family val="2"/>
        <scheme val="minor"/>
      </rPr>
      <t>C kommer der kondens på ruderne.</t>
    </r>
  </si>
  <si>
    <r>
      <t>Værdierne i de</t>
    </r>
    <r>
      <rPr>
        <sz val="14"/>
        <color rgb="FF92D050"/>
        <rFont val="Calibri"/>
        <family val="2"/>
        <scheme val="minor"/>
      </rPr>
      <t xml:space="preserve"> </t>
    </r>
    <r>
      <rPr>
        <b/>
        <sz val="14"/>
        <color rgb="FF00B050"/>
        <rFont val="Calibri"/>
        <family val="2"/>
        <scheme val="minor"/>
      </rPr>
      <t>grønne</t>
    </r>
    <r>
      <rPr>
        <sz val="14"/>
        <color theme="1"/>
        <rFont val="Calibri"/>
        <family val="2"/>
        <scheme val="minor"/>
      </rPr>
      <t xml:space="preserve"> celler overføres fra Ark "Dugpunkt".</t>
    </r>
  </si>
  <si>
    <t>Dugpunktstabel 1A.</t>
  </si>
  <si>
    <r>
      <rPr>
        <b/>
        <sz val="16"/>
        <color theme="1"/>
        <rFont val="Calibri"/>
        <family val="2"/>
        <scheme val="minor"/>
      </rPr>
      <t>NB:</t>
    </r>
    <r>
      <rPr>
        <sz val="16"/>
        <color theme="1"/>
        <rFont val="Calibri"/>
        <family val="2"/>
        <scheme val="minor"/>
      </rPr>
      <t xml:space="preserve"> Det gør sig også gældende på de madvarer, som du kommer i røgeovnen, hvis du vil undgå kondensvand på kødet.</t>
    </r>
  </si>
  <si>
    <t>Luft temperatur [⁰C]</t>
  </si>
  <si>
    <r>
      <t>Max vandindhold i luften [g/m</t>
    </r>
    <r>
      <rPr>
        <b/>
        <sz val="14"/>
        <color rgb="FF002060"/>
        <rFont val="Calibri"/>
        <family val="2"/>
      </rPr>
      <t>³]</t>
    </r>
  </si>
  <si>
    <t>dugpunkttemperatur Tp fra 0 ° C til 50 ° C, relativ fugtighed Rh fra 1% til 100%.</t>
  </si>
  <si>
    <r>
      <t>Dugpunktet</t>
    </r>
    <r>
      <rPr>
        <sz val="16"/>
        <rFont val="Calibri"/>
        <family val="2"/>
        <scheme val="minor"/>
      </rPr>
      <t>  er ved den temperatur, hvor luften ikke kan holde vand i gasform (vanddamp) og begynder at omdanne dette til dråber.</t>
    </r>
  </si>
  <si>
    <t xml:space="preserve"> °C. </t>
  </si>
  <si>
    <t xml:space="preserve"> ⁰C</t>
  </si>
  <si>
    <t>Max vandindhold i luften som funktion af luftens temperatur ved RH 100 %</t>
  </si>
  <si>
    <t>ln(Rh/100) =</t>
  </si>
  <si>
    <t>ln(Rh) - ln(100) =</t>
  </si>
  <si>
    <t xml:space="preserve">Hvilket vil sige, at temperaturen på røgeovnens riste og sider i dette tilfælde bør være minimum: </t>
  </si>
  <si>
    <t>Bestemmelse af dugpunkt i røgeovnen eller i køleskabet</t>
  </si>
  <si>
    <t>Der er 2 betegnelser for angivelse af luftfugtighed, så her kommer de:</t>
  </si>
  <si>
    <t>Absolut luftfugtighed Habs</t>
  </si>
  <si>
    <t>Konklusion:</t>
  </si>
  <si>
    <t>Habs = Vand [g] / Volume luft [m³]    [denne formel bruger vi ikke her]</t>
  </si>
  <si>
    <t>Den absolutte luftfugtighed (Habs) udregnes ved at dividere luftens mængde af vand i gram med den pågældende luftvolumen i m³. Den absolutte luftfugtighed angives derfor i g/m³.</t>
  </si>
  <si>
    <t>Relativ luftfugtighed [RF]</t>
  </si>
  <si>
    <t>Relativ luftfugtighed (RF) er forholdet mellem den mængde vanddamp, der er i luften ved en bestemt temperatur og den mængde vanddamp, der maksimalt kan være i luften ved denne temperatur.</t>
  </si>
  <si>
    <t>RH = Aktuelle luftfugtighed [g/m³] / Absolutte luftfugtighed [g/m³] x 100 [%] [denne formel bruger vi her]</t>
  </si>
  <si>
    <t>I det følgende anvendes Relativ Fugtighed [RF dansk] og Relative Humidity [RH engelsk]</t>
  </si>
  <si>
    <t>Lad os se på, hvorfor der dannes fugt på overfladerne i røgeovnen/køleskabet. Det sker, når lufttemperaturen T [°C] i røgeovnen eller i køleskabet når dugpunktet TD [°C] ved en given luftfugtighed RH [%],</t>
  </si>
  <si>
    <t xml:space="preserve">eller luftfugtigheden når dugpunktet TD [°C] ved en given lufttemperatur. Der er 2 faktorer, som man skal kende: lufttemperatur [T °C] og luftfugtighed RH [%]. </t>
  </si>
  <si>
    <t>Du skal måle lufttemperaturen og luftfugtigheden i røgeovnen eller i køleskabet, sæt derfor et måleinstrument ind nogle timer før, du skal bestemme dugpunktet.</t>
  </si>
  <si>
    <r>
      <t>Mængden af vanddamp, som kan være i luften, stiger med temperaturen.</t>
    </r>
    <r>
      <rPr>
        <sz val="16"/>
        <color rgb="FF333333"/>
        <rFont val="Calibri"/>
        <family val="2"/>
      </rPr>
      <t xml:space="preserve"> Relativ luftfugtighed angives i procent. </t>
    </r>
  </si>
  <si>
    <r>
      <t>Måleinstrumenterne kan være 1 termometer og 1 hygrometer eller en kombination af de 2: H</t>
    </r>
    <r>
      <rPr>
        <sz val="16"/>
        <color rgb="FF002642"/>
        <rFont val="Calibri"/>
        <family val="2"/>
        <scheme val="minor"/>
      </rPr>
      <t>ygro-termometer.</t>
    </r>
  </si>
  <si>
    <r>
      <t xml:space="preserve">Hvis du måler RH til 50 % ved 5° C, så vil dette indikere, at luften indeholder 50 % af det maksimale vanddamp, den kan indeholde ved 5° C. Med mit regneprogram finder du dugpunktet til -4,6 </t>
    </r>
    <r>
      <rPr>
        <sz val="16"/>
        <color theme="1"/>
        <rFont val="Calibri"/>
        <family val="2"/>
        <scheme val="minor"/>
      </rPr>
      <t>°C.</t>
    </r>
  </si>
  <si>
    <r>
      <t xml:space="preserve">Prøv at indsætte 100 % for RH ved 5° C og aflæs dugpunktet: 5 </t>
    </r>
    <r>
      <rPr>
        <sz val="16"/>
        <color theme="1"/>
        <rFont val="Calibri"/>
        <family val="2"/>
        <scheme val="minor"/>
      </rPr>
      <t xml:space="preserve">°C. </t>
    </r>
    <r>
      <rPr>
        <sz val="16"/>
        <color rgb="FF002642"/>
        <rFont val="Calibri"/>
        <family val="2"/>
        <scheme val="minor"/>
      </rPr>
      <t>100 % RH indikerer, at luften har nået maks. fugtighed.</t>
    </r>
  </si>
  <si>
    <r>
      <t xml:space="preserve">Prøv at indsætte 1 % for RH ved 5° C og aflæs dugpunktet: -47,2 </t>
    </r>
    <r>
      <rPr>
        <sz val="16"/>
        <color theme="1"/>
        <rFont val="Calibri"/>
        <family val="2"/>
        <scheme val="minor"/>
      </rPr>
      <t xml:space="preserve">°C. </t>
    </r>
    <r>
      <rPr>
        <sz val="16"/>
        <color rgb="FF002642"/>
        <rFont val="Calibri"/>
        <family val="2"/>
        <scheme val="minor"/>
      </rPr>
      <t>1 % RH indikerer, at luften har nået minimal fugtighed. (Regnearket kan ikke gå til 0)</t>
    </r>
  </si>
  <si>
    <r>
      <t xml:space="preserve">Ovennævnte viser, desto højere </t>
    </r>
    <r>
      <rPr>
        <sz val="16"/>
        <color rgb="FF002642"/>
        <rFont val="Calibri"/>
        <family val="2"/>
        <scheme val="minor"/>
      </rPr>
      <t xml:space="preserve">fugtigheden er desto højere er </t>
    </r>
    <r>
      <rPr>
        <sz val="16"/>
        <color theme="1"/>
        <rFont val="Calibri"/>
        <family val="2"/>
        <scheme val="minor"/>
      </rPr>
      <t xml:space="preserve">dugpunkt temperaturen. Eller sagt med andre ord: </t>
    </r>
    <r>
      <rPr>
        <sz val="16"/>
        <color rgb="FF333333"/>
        <rFont val="Calibri"/>
        <family val="2"/>
        <scheme val="minor"/>
      </rPr>
      <t>Hvis temperaturen falder, vil luftfugtigheden stige (ved det samme vandindhold)!</t>
    </r>
  </si>
  <si>
    <r>
      <t>På "Ark" Vand i diagram 1 aflæses: Max vandindhold i luften som funktion af luftens temperatur. EKS. ved 20 ⁰C er max vand 17,3 [g/m³]. Det giver en r</t>
    </r>
    <r>
      <rPr>
        <sz val="16"/>
        <color theme="1"/>
        <rFont val="Calibri"/>
        <family val="2"/>
      </rPr>
      <t>elativ luftfugtighed (RF) på 100%.</t>
    </r>
  </si>
  <si>
    <r>
      <rPr>
        <sz val="16"/>
        <color theme="1"/>
        <rFont val="Calibri"/>
        <family val="2"/>
      </rPr>
      <t xml:space="preserve">Hvis mængden af vand reduceres til det halve 8,65 </t>
    </r>
    <r>
      <rPr>
        <sz val="16"/>
        <color rgb="FF333333"/>
        <rFont val="Calibri"/>
        <family val="2"/>
      </rPr>
      <t>[g/m³] ved samme temperatur, vil den r</t>
    </r>
    <r>
      <rPr>
        <sz val="16"/>
        <color theme="1"/>
        <rFont val="Calibri"/>
        <family val="2"/>
      </rPr>
      <t>elative luftfugtighed (RF) være på 50%.</t>
    </r>
  </si>
  <si>
    <t>NB: Det gør sig også gældende på de madvarer, som du kommer i røgeovnen,</t>
  </si>
  <si>
    <t>hvis du vil undgå kondensvand på kødet.</t>
  </si>
  <si>
    <r>
      <t>Beregn dugpunktet i dit køleskab når du kender temperatur [</t>
    </r>
    <r>
      <rPr>
        <sz val="18"/>
        <color theme="1"/>
        <rFont val="Calibri"/>
        <family val="2"/>
      </rPr>
      <t xml:space="preserve">°C] </t>
    </r>
    <r>
      <rPr>
        <sz val="18"/>
        <color theme="1"/>
        <rFont val="Calibri"/>
        <family val="2"/>
        <scheme val="minor"/>
      </rPr>
      <t>og relativ luftfugtighed  RH [%]</t>
    </r>
  </si>
  <si>
    <r>
      <t xml:space="preserve">T </t>
    </r>
    <r>
      <rPr>
        <sz val="14"/>
        <rFont val="Calibri"/>
        <family val="2"/>
      </rPr>
      <t>°C</t>
    </r>
    <r>
      <rPr>
        <sz val="14"/>
        <rFont val="Calibri"/>
        <family val="2"/>
        <scheme val="minor"/>
      </rPr>
      <t>: =               243,04*(((17.625*TD)/(243.04+TD))-LN(RH/100))/(17.625+LN(RH/100)-((17.625*TD)/(243.04+TD))) =</t>
    </r>
  </si>
  <si>
    <t>RH %: =            100*(EXP((17.625*TD)/(243,04+TD))/EXP((17.625*T)/(243.04+T))) =</t>
  </si>
  <si>
    <r>
      <t xml:space="preserve">TD </t>
    </r>
    <r>
      <rPr>
        <sz val="14"/>
        <rFont val="Calibri"/>
        <family val="2"/>
      </rPr>
      <t>°C</t>
    </r>
    <r>
      <rPr>
        <sz val="14"/>
        <rFont val="Calibri"/>
        <family val="2"/>
        <scheme val="minor"/>
      </rPr>
      <t>: =            243.04*(LN(RH/100)+((17.625*T)/(243.04+T)))/(17.625-LN(RH/100)-((17.625*T)/(243.04+T))) =</t>
    </r>
  </si>
  <si>
    <r>
      <t xml:space="preserve">Temperatur [T </t>
    </r>
    <r>
      <rPr>
        <b/>
        <sz val="14"/>
        <color rgb="FFFF0000"/>
        <rFont val="Calibri"/>
        <family val="2"/>
      </rPr>
      <t xml:space="preserve">°C]     </t>
    </r>
  </si>
  <si>
    <t xml:space="preserve">Relative Fugtighed [RH %]                </t>
  </si>
  <si>
    <r>
      <t xml:space="preserve">Dugpunkt [TD </t>
    </r>
    <r>
      <rPr>
        <b/>
        <sz val="14"/>
        <color rgb="FF00B050"/>
        <rFont val="Calibri"/>
        <family val="2"/>
      </rPr>
      <t>°C]</t>
    </r>
  </si>
  <si>
    <r>
      <t xml:space="preserve">Dugpunktet TD </t>
    </r>
    <r>
      <rPr>
        <b/>
        <sz val="14"/>
        <color theme="1"/>
        <rFont val="Calibri"/>
        <family val="2"/>
      </rPr>
      <t xml:space="preserve">°C </t>
    </r>
    <r>
      <rPr>
        <b/>
        <sz val="14"/>
        <color theme="1"/>
        <rFont val="Calibri"/>
        <family val="2"/>
        <scheme val="minor"/>
      </rPr>
      <t xml:space="preserve">(f) af Temperaturen T </t>
    </r>
    <r>
      <rPr>
        <b/>
        <sz val="14"/>
        <color theme="1"/>
        <rFont val="Calibri"/>
        <family val="2"/>
      </rPr>
      <t>°C og RH %</t>
    </r>
  </si>
  <si>
    <t xml:space="preserve">https://www.buhl-bonsoe.dk/da/produkter/testo-608-h2-fugtmaaler </t>
  </si>
  <si>
    <t>Testo 608-H2 fugtmåler med stort måleområde</t>
  </si>
  <si>
    <t>når døren åbnes og fjernes normalt ved hjælp af det automatiske afrimningssystem.</t>
  </si>
  <si>
    <t>Hvis der er så meget is, at skabet ikke kan nå at afrime det helt selv, kan problemet</t>
  </si>
  <si>
    <t>i mange tilfælde løses ved at afrime skabet manuelt.</t>
  </si>
  <si>
    <t>1. Det er normalt, at der dannes frost / is og vand på bagvæggen i skabet .</t>
  </si>
  <si>
    <t>2. Isen dannes ved normal luftfugtighed, der kommer ind i skabet,</t>
  </si>
  <si>
    <t xml:space="preserve">mængden af fugt og rim i køleskabet. </t>
  </si>
  <si>
    <t>Du kan nedsætte mængden af fugt og rim ved altid at pakke dine madvarer ind i lufttætte beholdere.</t>
  </si>
  <si>
    <t>Rim på bagvæggens køleflade er normalt og ikke en fejl på skabet.</t>
  </si>
  <si>
    <t>Flyt genstande, der rører bagvæggen, for at undgå vand eller is på hylden.</t>
  </si>
  <si>
    <t>Bagvæggen vil fryse til ved køling, og isen bliver til vand ved automatisk</t>
  </si>
  <si>
    <t>afrimning. Hvis genstande rører bagvæggen, vil vandet ved afrimning løbe ud på</t>
  </si>
  <si>
    <t>5. Rengør afløbskanalen</t>
  </si>
  <si>
    <t>For at undgå en masse fugt, vandudsivning eller is inde i skabet, bør afløbskanalen renses.</t>
  </si>
  <si>
    <t>Rens også drypbakken og afløbsslangen ovenover bag på skabet.</t>
  </si>
  <si>
    <t>Under normal drift afrimes fordamperen (bagvæggens køleoverflade) i kølerummet automatisk,</t>
  </si>
  <si>
    <t>hver gang kompressoren standser. Afrimningsvandet ledes ud gennem en rende og ned i en</t>
  </si>
  <si>
    <t>drypbakke bag på køleskabet. Drypbakken er placeret over kompressoren, hvor vandet fordamper.</t>
  </si>
  <si>
    <t>6. Undgå at åbne døren ofte eller i lang tid.</t>
  </si>
  <si>
    <t>Hvis døren har stået åben for længe eller ofte åbnes kan temperaturen i skabet stige og kan blive for høj,</t>
  </si>
  <si>
    <t>eller der dannes meget fugt eller is inde i skabet. Hvis der er opbygget is i skabet,</t>
  </si>
  <si>
    <t>kan problemet ofte løses ved at afrime skabet. Undgå at lade døren stå åben i længere tid ad gangen,</t>
  </si>
  <si>
    <t>eller åbn den mindre hyppigt. Dette vil også bidrage til at spare energi og beskytte miljøet.</t>
  </si>
  <si>
    <t>7 Gode råd til køleskabet</t>
  </si>
  <si>
    <t>7. Kontroller om skabet står plant.</t>
  </si>
  <si>
    <t>Det er vigtigt, at skabet monteres i vater for at sikre, at skabsdøren kan lukke helt og korrekt.</t>
  </si>
  <si>
    <t>Du kan kontrollere køkkenskabet med et vaterpas lodret og vandret.</t>
  </si>
  <si>
    <t>Når køkkenskabet er i vater, opstilles køleskabet igen ved omhyggeligt,</t>
  </si>
  <si>
    <t>at følge monteringsanvisningerne, der fulgte med produktet.</t>
  </si>
  <si>
    <t>vanddampene på bagvæggen, leder dråberne ned til udløbsrenden, ud gennem et hul i bagvæggen</t>
  </si>
  <si>
    <t>til et bæger med en varmespiral. Derved fordamper vandet og bægeret bliver aldrig fyldt op.</t>
  </si>
  <si>
    <t>4. Kontroller om madvarerne berører bagvæggen i skabet.</t>
  </si>
  <si>
    <t>Bagvæggens køleoverflade er med til at nedsætte luftfugtigheden i køleskabet. Den fortætter</t>
  </si>
  <si>
    <t>3. Sørg for at pakke madvarerne ind. Hvis du ikke pakker dine madvarer ind, kan det øge</t>
  </si>
  <si>
    <t>hylden i stedet for, at løbe ned i afløbskanalen og ud gennem hullet.</t>
  </si>
  <si>
    <r>
      <t>T [</t>
    </r>
    <r>
      <rPr>
        <b/>
        <sz val="14"/>
        <color theme="1"/>
        <rFont val="Calibri"/>
        <family val="2"/>
      </rPr>
      <t xml:space="preserve">°C] og RH [%] i de </t>
    </r>
    <r>
      <rPr>
        <b/>
        <sz val="14"/>
        <color rgb="FFFFFF00"/>
        <rFont val="Calibri"/>
        <family val="2"/>
      </rPr>
      <t>gule celler</t>
    </r>
    <r>
      <rPr>
        <b/>
        <sz val="14"/>
        <color theme="1"/>
        <rFont val="Calibri"/>
        <family val="2"/>
      </rPr>
      <t xml:space="preserve"> kan kun indsættes i hele tal.</t>
    </r>
  </si>
  <si>
    <t>T = 8 °C og RH = 26 % i de gule celler var mit køleskab målt i dagens løb.</t>
  </si>
</sst>
</file>

<file path=xl/styles.xml><?xml version="1.0" encoding="utf-8"?>
<styleSheet xmlns="http://schemas.openxmlformats.org/spreadsheetml/2006/main">
  <numFmts count="4">
    <numFmt numFmtId="44" formatCode="_ &quot;kr.&quot;\ * #,##0.00_ ;_ &quot;kr.&quot;\ * \-#,##0.00_ ;_ &quot;kr.&quot;\ * &quot;-&quot;??_ ;_ @_ "/>
    <numFmt numFmtId="164" formatCode="0.0"/>
    <numFmt numFmtId="165" formatCode="_ * #,##0.000_ ;_ * \-#,##0.000_ ;_ * &quot;-&quot;???_ ;_ @_ "/>
    <numFmt numFmtId="166" formatCode="0.00000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u/>
      <sz val="11"/>
      <color theme="10"/>
      <name val="Calibri"/>
      <family val="2"/>
    </font>
    <font>
      <u/>
      <sz val="14"/>
      <color theme="10"/>
      <name val="Calibri"/>
      <family val="2"/>
    </font>
    <font>
      <b/>
      <sz val="18"/>
      <color rgb="FF00B050"/>
      <name val="Calibri"/>
      <family val="2"/>
      <scheme val="minor"/>
    </font>
    <font>
      <sz val="14"/>
      <name val="Calibri"/>
      <family val="2"/>
      <scheme val="minor"/>
    </font>
    <font>
      <u/>
      <sz val="16"/>
      <color theme="10"/>
      <name val="Calibri"/>
      <family val="2"/>
    </font>
    <font>
      <b/>
      <sz val="16"/>
      <color rgb="FFFF0000"/>
      <name val="Calibri"/>
      <family val="2"/>
      <scheme val="minor"/>
    </font>
    <font>
      <b/>
      <sz val="14"/>
      <color theme="1"/>
      <name val="Calibri"/>
      <family val="2"/>
    </font>
    <font>
      <b/>
      <sz val="16"/>
      <color indexed="8"/>
      <name val="Calibri"/>
      <family val="2"/>
    </font>
    <font>
      <sz val="14"/>
      <name val="Calibri"/>
      <family val="2"/>
    </font>
    <font>
      <sz val="18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2"/>
      <color rgb="FF0F1012"/>
      <name val="Arial"/>
      <family val="2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14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4"/>
      <color rgb="FF111111"/>
      <name val="Calibri"/>
      <family val="2"/>
      <scheme val="minor"/>
    </font>
    <font>
      <b/>
      <sz val="14"/>
      <color rgb="FF111111"/>
      <name val="Calibri"/>
      <family val="2"/>
      <scheme val="minor"/>
    </font>
    <font>
      <sz val="16"/>
      <color rgb="FF111111"/>
      <name val="Calibri"/>
      <family val="2"/>
      <scheme val="minor"/>
    </font>
    <font>
      <b/>
      <sz val="16"/>
      <color rgb="FF111111"/>
      <name val="Calibri"/>
      <family val="2"/>
      <scheme val="minor"/>
    </font>
    <font>
      <sz val="14"/>
      <color rgb="FF333333"/>
      <name val="Calibri"/>
      <family val="2"/>
      <scheme val="minor"/>
    </font>
    <font>
      <sz val="16"/>
      <color rgb="FF343C4A"/>
      <name val="Calibri"/>
      <family val="2"/>
      <scheme val="minor"/>
    </font>
    <font>
      <sz val="16"/>
      <color rgb="FF343C4A"/>
      <name val="Open Sans"/>
    </font>
    <font>
      <u/>
      <sz val="13.2"/>
      <color theme="10"/>
      <name val="Calibri"/>
      <family val="2"/>
    </font>
    <font>
      <sz val="20"/>
      <color theme="1"/>
      <name val="Calibri"/>
      <family val="2"/>
      <scheme val="minor"/>
    </font>
    <font>
      <sz val="20"/>
      <color theme="1"/>
      <name val="Calibri"/>
      <family val="2"/>
    </font>
    <font>
      <sz val="14"/>
      <color rgb="FF92D05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4"/>
      <color rgb="FF002060"/>
      <name val="Calibri"/>
      <family val="2"/>
    </font>
    <font>
      <sz val="16"/>
      <color rgb="FF333333"/>
      <name val="Calibri"/>
      <family val="2"/>
    </font>
    <font>
      <u/>
      <sz val="16"/>
      <color rgb="FF333333"/>
      <name val="Calibri"/>
      <family val="2"/>
    </font>
    <font>
      <b/>
      <sz val="16"/>
      <color rgb="FF333333"/>
      <name val="Calibri"/>
      <family val="2"/>
    </font>
    <font>
      <sz val="16"/>
      <color theme="1"/>
      <name val="Calibri"/>
      <family val="2"/>
    </font>
    <font>
      <b/>
      <u/>
      <sz val="16"/>
      <color rgb="FF333333"/>
      <name val="Calibri"/>
      <family val="2"/>
    </font>
    <font>
      <sz val="16"/>
      <color rgb="FF002642"/>
      <name val="Calibri"/>
      <family val="2"/>
      <scheme val="minor"/>
    </font>
    <font>
      <sz val="16"/>
      <color rgb="FF333333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rgb="FF0F1012"/>
      <name val="Calibri"/>
      <family val="2"/>
      <scheme val="minor"/>
    </font>
    <font>
      <sz val="27"/>
      <color rgb="FF333333"/>
      <name val="Arial"/>
      <family val="2"/>
    </font>
    <font>
      <sz val="18"/>
      <color theme="1"/>
      <name val="Calibri"/>
      <family val="2"/>
    </font>
    <font>
      <b/>
      <sz val="14"/>
      <color rgb="FFFF0000"/>
      <name val="Calibri"/>
      <family val="2"/>
    </font>
    <font>
      <b/>
      <sz val="14"/>
      <color rgb="FF00B050"/>
      <name val="Calibri"/>
      <family val="2"/>
    </font>
    <font>
      <sz val="26"/>
      <color rgb="FF333333"/>
      <name val="Calibri"/>
      <family val="2"/>
      <scheme val="minor"/>
    </font>
    <font>
      <sz val="16"/>
      <name val="Calibri"/>
      <family val="2"/>
    </font>
    <font>
      <b/>
      <sz val="14"/>
      <color rgb="FFFFFF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</cellStyleXfs>
  <cellXfs count="197">
    <xf numFmtId="0" fontId="0" fillId="0" borderId="0" xfId="0"/>
    <xf numFmtId="0" fontId="2" fillId="0" borderId="0" xfId="0" applyFont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vertical="center"/>
    </xf>
    <xf numFmtId="165" fontId="4" fillId="4" borderId="0" xfId="0" applyNumberFormat="1" applyFont="1" applyFill="1" applyBorder="1" applyAlignment="1" applyProtection="1">
      <alignment vertical="center"/>
    </xf>
    <xf numFmtId="0" fontId="7" fillId="4" borderId="0" xfId="0" applyFont="1" applyFill="1" applyBorder="1" applyAlignment="1" applyProtection="1">
      <alignment horizontal="center" vertical="center"/>
    </xf>
    <xf numFmtId="0" fontId="15" fillId="4" borderId="0" xfId="0" applyFont="1" applyFill="1" applyBorder="1" applyAlignment="1" applyProtection="1">
      <alignment vertical="center"/>
    </xf>
    <xf numFmtId="0" fontId="8" fillId="4" borderId="0" xfId="0" applyFont="1" applyFill="1" applyBorder="1" applyAlignment="1" applyProtection="1">
      <alignment vertical="center"/>
    </xf>
    <xf numFmtId="0" fontId="9" fillId="4" borderId="0" xfId="0" applyFont="1" applyFill="1" applyBorder="1" applyAlignment="1" applyProtection="1">
      <alignment vertical="center"/>
    </xf>
    <xf numFmtId="0" fontId="6" fillId="4" borderId="0" xfId="0" applyFont="1" applyFill="1" applyBorder="1" applyAlignment="1" applyProtection="1">
      <alignment vertical="center"/>
    </xf>
    <xf numFmtId="0" fontId="10" fillId="4" borderId="0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2" fontId="11" fillId="4" borderId="0" xfId="0" applyNumberFormat="1" applyFont="1" applyFill="1" applyBorder="1" applyAlignment="1" applyProtection="1">
      <alignment horizontal="center" vertical="center"/>
    </xf>
    <xf numFmtId="2" fontId="2" fillId="4" borderId="0" xfId="0" quotePrefix="1" applyNumberFormat="1" applyFont="1" applyFill="1" applyBorder="1" applyAlignment="1" applyProtection="1">
      <alignment horizontal="center" vertical="center"/>
    </xf>
    <xf numFmtId="164" fontId="2" fillId="4" borderId="0" xfId="0" applyNumberFormat="1" applyFont="1" applyFill="1" applyBorder="1" applyAlignment="1" applyProtection="1">
      <alignment horizontal="center" vertical="center"/>
    </xf>
    <xf numFmtId="2" fontId="2" fillId="4" borderId="0" xfId="0" applyNumberFormat="1" applyFont="1" applyFill="1" applyBorder="1" applyAlignment="1" applyProtection="1">
      <alignment vertical="center"/>
    </xf>
    <xf numFmtId="0" fontId="7" fillId="4" borderId="4" xfId="0" applyFont="1" applyFill="1" applyBorder="1" applyAlignment="1" applyProtection="1">
      <alignment horizontal="center" vertical="center"/>
    </xf>
    <xf numFmtId="0" fontId="2" fillId="4" borderId="5" xfId="0" applyFont="1" applyFill="1" applyBorder="1" applyAlignment="1" applyProtection="1">
      <alignment vertical="center"/>
    </xf>
    <xf numFmtId="0" fontId="10" fillId="4" borderId="4" xfId="0" applyFont="1" applyFill="1" applyBorder="1" applyAlignment="1" applyProtection="1">
      <alignment horizontal="left" vertical="center"/>
    </xf>
    <xf numFmtId="0" fontId="5" fillId="4" borderId="5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left" vertical="center"/>
    </xf>
    <xf numFmtId="0" fontId="2" fillId="4" borderId="5" xfId="0" applyFont="1" applyFill="1" applyBorder="1" applyAlignment="1" applyProtection="1">
      <alignment horizontal="center" vertical="center"/>
    </xf>
    <xf numFmtId="0" fontId="11" fillId="4" borderId="4" xfId="0" applyFont="1" applyFill="1" applyBorder="1" applyAlignment="1" applyProtection="1">
      <alignment horizontal="left" vertical="center"/>
    </xf>
    <xf numFmtId="0" fontId="2" fillId="4" borderId="4" xfId="0" applyFont="1" applyFill="1" applyBorder="1" applyAlignment="1" applyProtection="1">
      <alignment vertical="center"/>
    </xf>
    <xf numFmtId="0" fontId="2" fillId="4" borderId="6" xfId="0" applyFont="1" applyFill="1" applyBorder="1" applyAlignment="1" applyProtection="1">
      <alignment vertical="center"/>
    </xf>
    <xf numFmtId="0" fontId="2" fillId="4" borderId="7" xfId="0" applyFont="1" applyFill="1" applyBorder="1" applyAlignment="1" applyProtection="1">
      <alignment vertical="center"/>
    </xf>
    <xf numFmtId="0" fontId="4" fillId="4" borderId="0" xfId="0" applyFont="1" applyFill="1" applyBorder="1" applyAlignment="1" applyProtection="1">
      <alignment vertical="center"/>
    </xf>
    <xf numFmtId="44" fontId="2" fillId="0" borderId="0" xfId="2" applyFont="1" applyAlignment="1" applyProtection="1">
      <alignment vertical="center"/>
    </xf>
    <xf numFmtId="0" fontId="13" fillId="0" borderId="0" xfId="1" applyFont="1" applyFill="1" applyAlignment="1" applyProtection="1"/>
    <xf numFmtId="0" fontId="20" fillId="4" borderId="0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center" vertical="center"/>
    </xf>
    <xf numFmtId="0" fontId="23" fillId="4" borderId="0" xfId="0" applyFont="1" applyFill="1" applyBorder="1"/>
    <xf numFmtId="164" fontId="22" fillId="3" borderId="0" xfId="0" applyNumberFormat="1" applyFont="1" applyFill="1" applyBorder="1" applyAlignment="1" applyProtection="1">
      <alignment horizontal="center" vertical="center"/>
    </xf>
    <xf numFmtId="164" fontId="7" fillId="4" borderId="0" xfId="0" applyNumberFormat="1" applyFont="1" applyFill="1" applyBorder="1" applyAlignment="1" applyProtection="1">
      <alignment horizontal="center" vertical="center"/>
    </xf>
    <xf numFmtId="1" fontId="7" fillId="4" borderId="0" xfId="0" applyNumberFormat="1" applyFont="1" applyFill="1" applyBorder="1" applyAlignment="1" applyProtection="1">
      <alignment horizontal="center" vertical="center"/>
    </xf>
    <xf numFmtId="2" fontId="7" fillId="4" borderId="0" xfId="0" applyNumberFormat="1" applyFont="1" applyFill="1" applyBorder="1" applyAlignment="1" applyProtection="1">
      <alignment horizontal="center" vertical="center"/>
    </xf>
    <xf numFmtId="0" fontId="21" fillId="4" borderId="2" xfId="0" applyFont="1" applyFill="1" applyBorder="1" applyAlignment="1" applyProtection="1">
      <alignment vertical="center"/>
    </xf>
    <xf numFmtId="0" fontId="21" fillId="4" borderId="3" xfId="0" applyFont="1" applyFill="1" applyBorder="1" applyAlignment="1" applyProtection="1">
      <alignment vertical="center"/>
    </xf>
    <xf numFmtId="0" fontId="15" fillId="4" borderId="1" xfId="0" applyFont="1" applyFill="1" applyBorder="1" applyAlignment="1" applyProtection="1">
      <alignment vertical="center"/>
    </xf>
    <xf numFmtId="0" fontId="15" fillId="4" borderId="2" xfId="0" applyFont="1" applyFill="1" applyBorder="1" applyAlignment="1" applyProtection="1">
      <alignment vertical="center"/>
    </xf>
    <xf numFmtId="164" fontId="15" fillId="4" borderId="0" xfId="0" quotePrefix="1" applyNumberFormat="1" applyFont="1" applyFill="1" applyBorder="1" applyAlignment="1" applyProtection="1">
      <alignment horizontal="center" vertical="center"/>
    </xf>
    <xf numFmtId="164" fontId="15" fillId="4" borderId="0" xfId="0" applyNumberFormat="1" applyFont="1" applyFill="1" applyBorder="1" applyAlignment="1" applyProtection="1">
      <alignment horizontal="center" vertical="center"/>
    </xf>
    <xf numFmtId="1" fontId="22" fillId="4" borderId="0" xfId="0" applyNumberFormat="1" applyFont="1" applyFill="1" applyBorder="1" applyAlignment="1" applyProtection="1">
      <alignment horizontal="center" vertical="center"/>
    </xf>
    <xf numFmtId="0" fontId="27" fillId="4" borderId="0" xfId="0" applyFont="1" applyFill="1" applyBorder="1" applyAlignment="1" applyProtection="1">
      <alignment vertical="center"/>
    </xf>
    <xf numFmtId="0" fontId="26" fillId="4" borderId="0" xfId="0" applyFont="1" applyFill="1" applyBorder="1"/>
    <xf numFmtId="0" fontId="28" fillId="4" borderId="0" xfId="0" applyFont="1" applyFill="1" applyBorder="1"/>
    <xf numFmtId="0" fontId="29" fillId="4" borderId="0" xfId="0" applyFont="1" applyFill="1" applyBorder="1" applyAlignment="1"/>
    <xf numFmtId="0" fontId="29" fillId="4" borderId="0" xfId="0" applyFont="1" applyFill="1" applyBorder="1"/>
    <xf numFmtId="164" fontId="4" fillId="3" borderId="0" xfId="0" applyNumberFormat="1" applyFont="1" applyFill="1" applyBorder="1" applyAlignment="1" applyProtection="1">
      <alignment horizontal="center" vertical="center"/>
    </xf>
    <xf numFmtId="0" fontId="2" fillId="0" borderId="0" xfId="0" applyFont="1"/>
    <xf numFmtId="0" fontId="2" fillId="5" borderId="4" xfId="0" applyFont="1" applyFill="1" applyBorder="1"/>
    <xf numFmtId="0" fontId="2" fillId="5" borderId="5" xfId="0" applyFont="1" applyFill="1" applyBorder="1"/>
    <xf numFmtId="0" fontId="15" fillId="6" borderId="16" xfId="0" applyFont="1" applyFill="1" applyBorder="1" applyAlignment="1">
      <alignment horizontal="center" vertical="center" wrapText="1"/>
    </xf>
    <xf numFmtId="0" fontId="15" fillId="7" borderId="16" xfId="0" applyFont="1" applyFill="1" applyBorder="1" applyAlignment="1">
      <alignment horizontal="center" vertical="center" wrapText="1"/>
    </xf>
    <xf numFmtId="0" fontId="15" fillId="6" borderId="17" xfId="0" applyFont="1" applyFill="1" applyBorder="1" applyAlignment="1">
      <alignment horizontal="center" vertical="center" wrapText="1"/>
    </xf>
    <xf numFmtId="0" fontId="15" fillId="6" borderId="19" xfId="0" applyFont="1" applyFill="1" applyBorder="1" applyAlignment="1">
      <alignment horizontal="center" vertical="center" wrapText="1"/>
    </xf>
    <xf numFmtId="0" fontId="15" fillId="6" borderId="20" xfId="0" applyFont="1" applyFill="1" applyBorder="1" applyAlignment="1">
      <alignment horizontal="center" vertical="center" wrapText="1"/>
    </xf>
    <xf numFmtId="0" fontId="2" fillId="6" borderId="0" xfId="0" applyFont="1" applyFill="1" applyBorder="1"/>
    <xf numFmtId="0" fontId="35" fillId="6" borderId="0" xfId="0" applyFont="1" applyFill="1" applyBorder="1" applyAlignment="1"/>
    <xf numFmtId="0" fontId="27" fillId="6" borderId="0" xfId="0" applyFont="1" applyFill="1" applyBorder="1" applyAlignment="1">
      <alignment horizontal="center"/>
    </xf>
    <xf numFmtId="0" fontId="35" fillId="6" borderId="0" xfId="0" applyFont="1" applyFill="1" applyBorder="1"/>
    <xf numFmtId="0" fontId="27" fillId="6" borderId="0" xfId="0" applyFont="1" applyFill="1" applyBorder="1"/>
    <xf numFmtId="0" fontId="36" fillId="6" borderId="0" xfId="0" applyFont="1" applyFill="1" applyBorder="1"/>
    <xf numFmtId="0" fontId="4" fillId="3" borderId="0" xfId="0" applyFont="1" applyFill="1" applyBorder="1" applyAlignment="1">
      <alignment horizontal="center"/>
    </xf>
    <xf numFmtId="0" fontId="37" fillId="6" borderId="0" xfId="1" applyFont="1" applyFill="1" applyBorder="1" applyAlignment="1" applyProtection="1"/>
    <xf numFmtId="165" fontId="4" fillId="6" borderId="0" xfId="0" applyNumberFormat="1" applyFont="1" applyFill="1" applyBorder="1" applyAlignment="1" applyProtection="1">
      <alignment vertical="center"/>
    </xf>
    <xf numFmtId="165" fontId="4" fillId="5" borderId="5" xfId="0" applyNumberFormat="1" applyFont="1" applyFill="1" applyBorder="1" applyAlignment="1" applyProtection="1">
      <alignment vertical="center"/>
    </xf>
    <xf numFmtId="0" fontId="16" fillId="6" borderId="0" xfId="1" applyFont="1" applyFill="1" applyBorder="1" applyAlignment="1" applyProtection="1">
      <alignment vertical="center"/>
    </xf>
    <xf numFmtId="0" fontId="16" fillId="5" borderId="5" xfId="1" applyFont="1" applyFill="1" applyBorder="1" applyAlignment="1" applyProtection="1">
      <alignment vertical="center"/>
    </xf>
    <xf numFmtId="0" fontId="17" fillId="6" borderId="0" xfId="0" applyFont="1" applyFill="1" applyBorder="1" applyAlignment="1" applyProtection="1">
      <alignment vertical="center"/>
    </xf>
    <xf numFmtId="0" fontId="17" fillId="5" borderId="5" xfId="0" applyFont="1" applyFill="1" applyBorder="1" applyAlignment="1" applyProtection="1">
      <alignment vertical="center"/>
    </xf>
    <xf numFmtId="0" fontId="2" fillId="5" borderId="6" xfId="0" applyFont="1" applyFill="1" applyBorder="1"/>
    <xf numFmtId="0" fontId="2" fillId="5" borderId="8" xfId="0" applyFont="1" applyFill="1" applyBorder="1"/>
    <xf numFmtId="0" fontId="24" fillId="3" borderId="0" xfId="0" applyFont="1" applyFill="1" applyBorder="1" applyAlignment="1">
      <alignment horizontal="center" vertical="center" wrapText="1"/>
    </xf>
    <xf numFmtId="0" fontId="27" fillId="3" borderId="0" xfId="0" applyFont="1" applyFill="1" applyBorder="1" applyAlignment="1">
      <alignment horizontal="center"/>
    </xf>
    <xf numFmtId="0" fontId="24" fillId="6" borderId="12" xfId="0" applyFont="1" applyFill="1" applyBorder="1" applyAlignment="1">
      <alignment horizontal="center" vertical="center" wrapText="1"/>
    </xf>
    <xf numFmtId="0" fontId="24" fillId="6" borderId="13" xfId="0" applyFont="1" applyFill="1" applyBorder="1" applyAlignment="1">
      <alignment horizontal="center" vertical="center" wrapText="1"/>
    </xf>
    <xf numFmtId="0" fontId="24" fillId="6" borderId="14" xfId="0" applyFont="1" applyFill="1" applyBorder="1" applyAlignment="1">
      <alignment horizontal="center" vertical="center" wrapText="1"/>
    </xf>
    <xf numFmtId="0" fontId="24" fillId="6" borderId="15" xfId="0" applyFont="1" applyFill="1" applyBorder="1" applyAlignment="1">
      <alignment horizontal="center" vertical="center" wrapText="1"/>
    </xf>
    <xf numFmtId="0" fontId="24" fillId="6" borderId="18" xfId="0" applyFont="1" applyFill="1" applyBorder="1" applyAlignment="1">
      <alignment horizontal="center" vertical="center" wrapText="1"/>
    </xf>
    <xf numFmtId="0" fontId="25" fillId="7" borderId="15" xfId="0" applyFont="1" applyFill="1" applyBorder="1" applyAlignment="1">
      <alignment horizontal="center" vertical="center" wrapText="1"/>
    </xf>
    <xf numFmtId="0" fontId="25" fillId="7" borderId="13" xfId="0" applyFont="1" applyFill="1" applyBorder="1" applyAlignment="1">
      <alignment horizontal="center" vertical="center" wrapText="1"/>
    </xf>
    <xf numFmtId="0" fontId="25" fillId="7" borderId="16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 vertical="center"/>
    </xf>
    <xf numFmtId="0" fontId="14" fillId="4" borderId="0" xfId="0" applyFont="1" applyFill="1" applyBorder="1" applyAlignment="1" applyProtection="1">
      <alignment horizontal="center" vertical="center"/>
    </xf>
    <xf numFmtId="0" fontId="10" fillId="6" borderId="16" xfId="0" applyFont="1" applyFill="1" applyBorder="1" applyAlignment="1">
      <alignment horizontal="center"/>
    </xf>
    <xf numFmtId="0" fontId="41" fillId="6" borderId="16" xfId="0" applyFont="1" applyFill="1" applyBorder="1" applyAlignment="1">
      <alignment horizontal="center"/>
    </xf>
    <xf numFmtId="0" fontId="41" fillId="6" borderId="16" xfId="0" applyFont="1" applyFill="1" applyBorder="1"/>
    <xf numFmtId="0" fontId="2" fillId="6" borderId="1" xfId="0" applyFont="1" applyFill="1" applyBorder="1"/>
    <xf numFmtId="0" fontId="2" fillId="6" borderId="3" xfId="0" applyFont="1" applyFill="1" applyBorder="1"/>
    <xf numFmtId="0" fontId="2" fillId="6" borderId="4" xfId="0" applyFont="1" applyFill="1" applyBorder="1"/>
    <xf numFmtId="0" fontId="2" fillId="6" borderId="5" xfId="0" applyFont="1" applyFill="1" applyBorder="1"/>
    <xf numFmtId="0" fontId="2" fillId="6" borderId="6" xfId="0" applyFont="1" applyFill="1" applyBorder="1"/>
    <xf numFmtId="0" fontId="2" fillId="6" borderId="7" xfId="0" applyFont="1" applyFill="1" applyBorder="1"/>
    <xf numFmtId="0" fontId="2" fillId="6" borderId="8" xfId="0" applyFont="1" applyFill="1" applyBorder="1"/>
    <xf numFmtId="0" fontId="14" fillId="4" borderId="0" xfId="0" applyFont="1" applyFill="1" applyBorder="1" applyAlignment="1" applyProtection="1">
      <alignment horizontal="center" vertical="center"/>
    </xf>
    <xf numFmtId="0" fontId="27" fillId="0" borderId="0" xfId="0" applyFont="1"/>
    <xf numFmtId="0" fontId="4" fillId="6" borderId="0" xfId="0" applyFont="1" applyFill="1"/>
    <xf numFmtId="0" fontId="27" fillId="6" borderId="0" xfId="0" applyFont="1" applyFill="1"/>
    <xf numFmtId="0" fontId="45" fillId="6" borderId="0" xfId="0" applyFont="1" applyFill="1"/>
    <xf numFmtId="0" fontId="43" fillId="6" borderId="0" xfId="0" applyFont="1" applyFill="1"/>
    <xf numFmtId="0" fontId="44" fillId="6" borderId="0" xfId="0" applyFont="1" applyFill="1"/>
    <xf numFmtId="0" fontId="46" fillId="6" borderId="0" xfId="0" applyFont="1" applyFill="1"/>
    <xf numFmtId="0" fontId="47" fillId="6" borderId="0" xfId="0" applyFont="1" applyFill="1"/>
    <xf numFmtId="0" fontId="48" fillId="6" borderId="0" xfId="0" applyFont="1" applyFill="1"/>
    <xf numFmtId="0" fontId="50" fillId="6" borderId="0" xfId="0" applyFont="1" applyFill="1"/>
    <xf numFmtId="0" fontId="13" fillId="6" borderId="0" xfId="1" applyFont="1" applyFill="1" applyAlignment="1" applyProtection="1"/>
    <xf numFmtId="0" fontId="34" fillId="4" borderId="0" xfId="0" applyFont="1" applyFill="1" applyBorder="1"/>
    <xf numFmtId="0" fontId="32" fillId="4" borderId="0" xfId="0" applyFont="1" applyFill="1" applyBorder="1"/>
    <xf numFmtId="0" fontId="30" fillId="4" borderId="0" xfId="0" applyFont="1" applyFill="1" applyBorder="1" applyAlignment="1"/>
    <xf numFmtId="0" fontId="25" fillId="4" borderId="0" xfId="0" applyFont="1" applyFill="1" applyBorder="1"/>
    <xf numFmtId="0" fontId="13" fillId="4" borderId="7" xfId="1" applyFont="1" applyFill="1" applyBorder="1" applyAlignment="1" applyProtection="1"/>
    <xf numFmtId="0" fontId="52" fillId="6" borderId="0" xfId="0" applyFont="1" applyFill="1"/>
    <xf numFmtId="0" fontId="2" fillId="4" borderId="0" xfId="0" applyFont="1" applyFill="1" applyBorder="1" applyAlignment="1" applyProtection="1">
      <alignment horizontal="left" vertical="center"/>
    </xf>
    <xf numFmtId="166" fontId="2" fillId="4" borderId="0" xfId="0" applyNumberFormat="1" applyFont="1" applyFill="1" applyBorder="1" applyAlignment="1" applyProtection="1">
      <alignment horizontal="center" vertical="center"/>
    </xf>
    <xf numFmtId="0" fontId="25" fillId="4" borderId="0" xfId="0" applyFont="1" applyFill="1" applyBorder="1" applyAlignment="1" applyProtection="1">
      <alignment horizontal="center" vertical="center"/>
    </xf>
    <xf numFmtId="0" fontId="25" fillId="4" borderId="2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/>
    </xf>
    <xf numFmtId="0" fontId="27" fillId="4" borderId="0" xfId="0" applyFont="1" applyFill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center" vertical="center"/>
    </xf>
    <xf numFmtId="0" fontId="31" fillId="4" borderId="0" xfId="0" applyFont="1" applyFill="1" applyBorder="1" applyAlignment="1">
      <alignment horizontal="center"/>
    </xf>
    <xf numFmtId="0" fontId="30" fillId="4" borderId="0" xfId="0" applyFont="1" applyFill="1" applyBorder="1" applyAlignment="1">
      <alignment horizontal="center"/>
    </xf>
    <xf numFmtId="0" fontId="29" fillId="4" borderId="0" xfId="0" applyFont="1" applyFill="1" applyBorder="1" applyAlignment="1">
      <alignment horizontal="center"/>
    </xf>
    <xf numFmtId="165" fontId="4" fillId="4" borderId="0" xfId="0" applyNumberFormat="1" applyFont="1" applyFill="1" applyBorder="1" applyAlignment="1" applyProtection="1">
      <alignment horizontal="center" vertical="center"/>
    </xf>
    <xf numFmtId="0" fontId="16" fillId="4" borderId="0" xfId="1" applyFont="1" applyFill="1" applyBorder="1" applyAlignment="1" applyProtection="1">
      <alignment horizontal="center" vertical="center"/>
    </xf>
    <xf numFmtId="0" fontId="17" fillId="4" borderId="7" xfId="0" applyFont="1" applyFill="1" applyBorder="1" applyAlignment="1" applyProtection="1">
      <alignment horizontal="center" vertical="center"/>
    </xf>
    <xf numFmtId="0" fontId="14" fillId="4" borderId="4" xfId="0" applyFont="1" applyFill="1" applyBorder="1" applyAlignment="1" applyProtection="1">
      <alignment horizontal="center" vertical="center"/>
    </xf>
    <xf numFmtId="0" fontId="14" fillId="4" borderId="0" xfId="0" applyFont="1" applyFill="1" applyBorder="1" applyAlignment="1" applyProtection="1">
      <alignment horizontal="center" vertical="center"/>
    </xf>
    <xf numFmtId="0" fontId="14" fillId="4" borderId="5" xfId="0" applyFont="1" applyFill="1" applyBorder="1" applyAlignment="1" applyProtection="1">
      <alignment horizontal="center" vertical="center"/>
    </xf>
    <xf numFmtId="0" fontId="2" fillId="4" borderId="7" xfId="0" applyFont="1" applyFill="1" applyBorder="1" applyAlignment="1" applyProtection="1">
      <alignment horizontal="center" vertical="center"/>
    </xf>
    <xf numFmtId="0" fontId="2" fillId="4" borderId="8" xfId="0" applyFont="1" applyFill="1" applyBorder="1" applyAlignment="1" applyProtection="1">
      <alignment horizontal="center" vertical="center"/>
    </xf>
    <xf numFmtId="0" fontId="32" fillId="4" borderId="0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38" fillId="6" borderId="9" xfId="0" applyFont="1" applyFill="1" applyBorder="1" applyAlignment="1">
      <alignment horizontal="center" vertical="center" wrapText="1"/>
    </xf>
    <xf numFmtId="0" fontId="38" fillId="6" borderId="10" xfId="0" applyFont="1" applyFill="1" applyBorder="1" applyAlignment="1">
      <alignment horizontal="center" vertical="center" wrapText="1"/>
    </xf>
    <xf numFmtId="0" fontId="38" fillId="6" borderId="11" xfId="0" applyFont="1" applyFill="1" applyBorder="1" applyAlignment="1">
      <alignment horizontal="center" vertical="center" wrapText="1"/>
    </xf>
    <xf numFmtId="0" fontId="35" fillId="6" borderId="0" xfId="0" applyFont="1" applyFill="1" applyBorder="1" applyAlignment="1">
      <alignment horizontal="center"/>
    </xf>
    <xf numFmtId="165" fontId="4" fillId="6" borderId="0" xfId="0" applyNumberFormat="1" applyFont="1" applyFill="1" applyBorder="1" applyAlignment="1" applyProtection="1">
      <alignment horizontal="center" vertical="center"/>
    </xf>
    <xf numFmtId="0" fontId="16" fillId="6" borderId="0" xfId="1" applyFont="1" applyFill="1" applyBorder="1" applyAlignment="1" applyProtection="1">
      <alignment horizontal="center" vertical="center"/>
    </xf>
    <xf numFmtId="0" fontId="17" fillId="6" borderId="0" xfId="0" applyFont="1" applyFill="1" applyBorder="1" applyAlignment="1" applyProtection="1">
      <alignment horizontal="center" vertical="center"/>
    </xf>
    <xf numFmtId="0" fontId="2" fillId="6" borderId="0" xfId="0" applyFont="1" applyFill="1" applyBorder="1" applyAlignment="1">
      <alignment horizontal="center"/>
    </xf>
    <xf numFmtId="0" fontId="38" fillId="6" borderId="24" xfId="0" applyFont="1" applyFill="1" applyBorder="1" applyAlignment="1">
      <alignment horizontal="center"/>
    </xf>
    <xf numFmtId="0" fontId="10" fillId="6" borderId="21" xfId="0" applyFont="1" applyFill="1" applyBorder="1" applyAlignment="1">
      <alignment horizontal="left"/>
    </xf>
    <xf numFmtId="0" fontId="10" fillId="6" borderId="22" xfId="0" applyFont="1" applyFill="1" applyBorder="1" applyAlignment="1">
      <alignment horizontal="left"/>
    </xf>
    <xf numFmtId="0" fontId="10" fillId="6" borderId="23" xfId="0" applyFont="1" applyFill="1" applyBorder="1" applyAlignment="1">
      <alignment horizontal="left"/>
    </xf>
    <xf numFmtId="0" fontId="41" fillId="6" borderId="21" xfId="0" applyFont="1" applyFill="1" applyBorder="1" applyAlignment="1">
      <alignment horizontal="left"/>
    </xf>
    <xf numFmtId="0" fontId="41" fillId="6" borderId="22" xfId="0" applyFont="1" applyFill="1" applyBorder="1" applyAlignment="1">
      <alignment horizontal="left"/>
    </xf>
    <xf numFmtId="0" fontId="41" fillId="6" borderId="23" xfId="0" applyFont="1" applyFill="1" applyBorder="1" applyAlignment="1">
      <alignment horizontal="left"/>
    </xf>
    <xf numFmtId="0" fontId="51" fillId="6" borderId="0" xfId="0" applyFont="1" applyFill="1" applyAlignment="1">
      <alignment horizontal="center"/>
    </xf>
    <xf numFmtId="0" fontId="44" fillId="6" borderId="0" xfId="0" applyFont="1" applyFill="1" applyAlignment="1">
      <alignment horizontal="center"/>
    </xf>
    <xf numFmtId="0" fontId="27" fillId="5" borderId="0" xfId="0" applyFont="1" applyFill="1" applyAlignment="1">
      <alignment horizontal="center"/>
    </xf>
    <xf numFmtId="0" fontId="14" fillId="6" borderId="0" xfId="0" applyFont="1" applyFill="1" applyAlignment="1">
      <alignment horizontal="center"/>
    </xf>
    <xf numFmtId="0" fontId="6" fillId="4" borderId="1" xfId="0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center" vertical="center"/>
    </xf>
    <xf numFmtId="164" fontId="2" fillId="3" borderId="0" xfId="0" applyNumberFormat="1" applyFont="1" applyFill="1" applyBorder="1" applyAlignment="1" applyProtection="1">
      <alignment horizontal="center" vertical="center"/>
    </xf>
    <xf numFmtId="2" fontId="6" fillId="4" borderId="0" xfId="0" applyNumberFormat="1" applyFont="1" applyFill="1" applyBorder="1" applyAlignment="1" applyProtection="1">
      <alignment vertical="center"/>
    </xf>
    <xf numFmtId="0" fontId="10" fillId="4" borderId="0" xfId="0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>
      <alignment vertical="center"/>
    </xf>
    <xf numFmtId="0" fontId="11" fillId="4" borderId="0" xfId="0" applyFont="1" applyFill="1" applyBorder="1" applyAlignment="1" applyProtection="1">
      <alignment vertical="center"/>
    </xf>
    <xf numFmtId="0" fontId="7" fillId="4" borderId="0" xfId="0" applyFont="1" applyFill="1" applyBorder="1" applyAlignment="1" applyProtection="1">
      <alignment vertical="center"/>
    </xf>
    <xf numFmtId="0" fontId="13" fillId="4" borderId="0" xfId="1" applyFont="1" applyFill="1" applyBorder="1" applyAlignment="1" applyProtection="1"/>
    <xf numFmtId="0" fontId="15" fillId="4" borderId="0" xfId="0" applyFont="1" applyFill="1" applyBorder="1" applyAlignment="1" applyProtection="1">
      <alignment horizontal="center" vertical="center"/>
    </xf>
    <xf numFmtId="0" fontId="15" fillId="4" borderId="4" xfId="0" applyFont="1" applyFill="1" applyBorder="1" applyAlignment="1" applyProtection="1">
      <alignment vertical="center"/>
    </xf>
    <xf numFmtId="0" fontId="17" fillId="4" borderId="0" xfId="0" applyFont="1" applyFill="1" applyBorder="1" applyAlignment="1" applyProtection="1">
      <alignment horizontal="center" vertical="center"/>
    </xf>
    <xf numFmtId="0" fontId="15" fillId="4" borderId="0" xfId="0" applyFont="1" applyFill="1" applyBorder="1" applyAlignment="1" applyProtection="1">
      <alignment horizontal="center" vertical="center"/>
    </xf>
    <xf numFmtId="0" fontId="15" fillId="4" borderId="5" xfId="0" applyFont="1" applyFill="1" applyBorder="1" applyAlignment="1" applyProtection="1">
      <alignment horizontal="center" vertical="center"/>
    </xf>
    <xf numFmtId="0" fontId="53" fillId="4" borderId="6" xfId="0" applyFont="1" applyFill="1" applyBorder="1" applyAlignment="1" applyProtection="1">
      <alignment vertical="center"/>
    </xf>
    <xf numFmtId="0" fontId="2" fillId="4" borderId="8" xfId="0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 vertical="center"/>
    </xf>
    <xf numFmtId="0" fontId="2" fillId="8" borderId="0" xfId="0" applyFont="1" applyFill="1" applyAlignment="1" applyProtection="1">
      <alignment vertical="center"/>
    </xf>
    <xf numFmtId="0" fontId="2" fillId="8" borderId="0" xfId="0" applyFont="1" applyFill="1" applyAlignment="1" applyProtection="1">
      <alignment horizontal="left"/>
    </xf>
    <xf numFmtId="0" fontId="2" fillId="8" borderId="0" xfId="0" applyFont="1" applyFill="1" applyBorder="1" applyAlignment="1" applyProtection="1">
      <alignment horizontal="left"/>
    </xf>
    <xf numFmtId="0" fontId="2" fillId="8" borderId="0" xfId="0" applyFont="1" applyFill="1" applyBorder="1" applyAlignment="1" applyProtection="1">
      <alignment vertical="center"/>
    </xf>
    <xf numFmtId="0" fontId="13" fillId="8" borderId="0" xfId="1" applyFont="1" applyFill="1" applyAlignment="1" applyProtection="1">
      <alignment vertical="center"/>
    </xf>
    <xf numFmtId="0" fontId="13" fillId="8" borderId="0" xfId="1" applyFont="1" applyFill="1" applyAlignment="1" applyProtection="1">
      <alignment horizontal="left"/>
    </xf>
    <xf numFmtId="0" fontId="17" fillId="8" borderId="0" xfId="0" applyFont="1" applyFill="1" applyBorder="1" applyAlignment="1" applyProtection="1">
      <alignment horizontal="left"/>
    </xf>
    <xf numFmtId="0" fontId="13" fillId="8" borderId="4" xfId="1" applyFont="1" applyFill="1" applyBorder="1" applyAlignment="1" applyProtection="1">
      <alignment vertical="center"/>
    </xf>
    <xf numFmtId="0" fontId="2" fillId="8" borderId="0" xfId="0" applyFont="1" applyFill="1" applyAlignment="1" applyProtection="1">
      <alignment horizontal="left" vertical="center"/>
    </xf>
    <xf numFmtId="0" fontId="2" fillId="8" borderId="4" xfId="0" applyFont="1" applyFill="1" applyBorder="1" applyAlignment="1" applyProtection="1">
      <alignment vertical="center"/>
    </xf>
    <xf numFmtId="0" fontId="58" fillId="8" borderId="0" xfId="0" applyFont="1" applyFill="1" applyAlignment="1" applyProtection="1">
      <alignment horizontal="center"/>
    </xf>
    <xf numFmtId="0" fontId="54" fillId="8" borderId="0" xfId="0" applyFont="1" applyFill="1" applyAlignment="1" applyProtection="1"/>
    <xf numFmtId="0" fontId="54" fillId="8" borderId="0" xfId="0" applyFont="1" applyFill="1" applyAlignment="1" applyProtection="1">
      <alignment horizontal="left"/>
    </xf>
    <xf numFmtId="0" fontId="27" fillId="8" borderId="0" xfId="0" applyNumberFormat="1" applyFont="1" applyFill="1" applyBorder="1" applyAlignment="1" applyProtection="1">
      <alignment horizontal="left" vertical="center"/>
    </xf>
    <xf numFmtId="0" fontId="27" fillId="8" borderId="0" xfId="0" applyFont="1" applyFill="1" applyAlignment="1" applyProtection="1">
      <alignment horizontal="left" vertical="center"/>
    </xf>
    <xf numFmtId="0" fontId="59" fillId="8" borderId="0" xfId="1" applyNumberFormat="1" applyFont="1" applyFill="1" applyAlignment="1" applyProtection="1">
      <alignment horizontal="left" vertical="center"/>
    </xf>
    <xf numFmtId="0" fontId="27" fillId="8" borderId="0" xfId="0" applyNumberFormat="1" applyFont="1" applyFill="1" applyAlignment="1" applyProtection="1">
      <alignment horizontal="left" vertical="center"/>
    </xf>
    <xf numFmtId="0" fontId="49" fillId="8" borderId="0" xfId="0" applyFont="1" applyFill="1" applyAlignment="1" applyProtection="1">
      <alignment horizontal="left" vertical="center"/>
    </xf>
    <xf numFmtId="0" fontId="4" fillId="8" borderId="0" xfId="0" applyFont="1" applyFill="1" applyAlignment="1" applyProtection="1">
      <alignment horizontal="center" vertical="center"/>
    </xf>
    <xf numFmtId="0" fontId="16" fillId="8" borderId="0" xfId="1" applyFont="1" applyFill="1" applyAlignment="1" applyProtection="1">
      <alignment horizontal="center" vertical="center"/>
    </xf>
    <xf numFmtId="0" fontId="4" fillId="8" borderId="25" xfId="0" applyFont="1" applyFill="1" applyBorder="1" applyAlignment="1" applyProtection="1">
      <alignment horizontal="left" vertical="center"/>
    </xf>
    <xf numFmtId="0" fontId="7" fillId="4" borderId="0" xfId="0" applyFont="1" applyFill="1" applyBorder="1" applyAlignment="1" applyProtection="1">
      <alignment horizontal="left" vertical="center"/>
    </xf>
  </cellXfs>
  <cellStyles count="3">
    <cellStyle name="Hyperlink" xfId="1" builtinId="8"/>
    <cellStyle name="Normal" xfId="0" builtinId="0"/>
    <cellStyle name="Valuta" xfId="2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roundedCorners val="1"/>
  <c:chart>
    <c:title>
      <c:tx>
        <c:strRef>
          <c:f>Vand!$B$1</c:f>
          <c:strCache>
            <c:ptCount val="1"/>
            <c:pt idx="0">
              <c:v>Max vandindhold i luften som funktion af luftens temperatur ved RH 100 %</c:v>
            </c:pt>
          </c:strCache>
        </c:strRef>
      </c:tx>
      <c:layout>
        <c:manualLayout>
          <c:xMode val="edge"/>
          <c:yMode val="edge"/>
          <c:x val="0.21787666449950638"/>
          <c:y val="3.4289660485852455E-2"/>
        </c:manualLayout>
      </c:layout>
      <c:txPr>
        <a:bodyPr/>
        <a:lstStyle/>
        <a:p>
          <a:pPr>
            <a:defRPr sz="2400" baseline="0">
              <a:latin typeface="+mn-lt"/>
            </a:defRPr>
          </a:pPr>
          <a:endParaRPr lang="da-DK"/>
        </a:p>
      </c:txPr>
    </c:title>
    <c:plotArea>
      <c:layout>
        <c:manualLayout>
          <c:layoutTarget val="inner"/>
          <c:xMode val="edge"/>
          <c:yMode val="edge"/>
          <c:x val="0.10892405550283422"/>
          <c:y val="0.14383143761174028"/>
          <c:w val="0.71016903413060062"/>
          <c:h val="0.73161905981264541"/>
        </c:manualLayout>
      </c:layout>
      <c:barChart>
        <c:barDir val="bar"/>
        <c:grouping val="clustered"/>
        <c:ser>
          <c:idx val="1"/>
          <c:order val="0"/>
          <c:tx>
            <c:strRef>
              <c:f>Vand!$B$3</c:f>
              <c:strCache>
                <c:ptCount val="1"/>
                <c:pt idx="0">
                  <c:v>Max vandindhold i luften [g/m³]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70C0"/>
              </a:solidFill>
            </a:ln>
          </c:spPr>
          <c:dLbls>
            <c:numFmt formatCode="#,##0.0" sourceLinked="0"/>
            <c:txPr>
              <a:bodyPr/>
              <a:lstStyle/>
              <a:p>
                <a:pPr>
                  <a:defRPr sz="1400">
                    <a:solidFill>
                      <a:srgbClr val="0070C0"/>
                    </a:solidFill>
                  </a:defRPr>
                </a:pPr>
                <a:endParaRPr lang="da-DK"/>
              </a:p>
            </c:txPr>
            <c:showVal val="1"/>
          </c:dLbls>
          <c:cat>
            <c:numRef>
              <c:f>Vand!$F$2:$AD$2</c:f>
              <c:numCache>
                <c:formatCode>General</c:formatCode>
                <c:ptCount val="25"/>
                <c:pt idx="0">
                  <c:v>-20</c:v>
                </c:pt>
                <c:pt idx="1">
                  <c:v>-15</c:v>
                </c:pt>
                <c:pt idx="2">
                  <c:v>-10</c:v>
                </c:pt>
                <c:pt idx="3">
                  <c:v>-5</c:v>
                </c:pt>
                <c:pt idx="4">
                  <c:v>0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  <c:pt idx="13">
                  <c:v>45</c:v>
                </c:pt>
                <c:pt idx="14">
                  <c:v>50</c:v>
                </c:pt>
                <c:pt idx="15">
                  <c:v>55</c:v>
                </c:pt>
                <c:pt idx="16">
                  <c:v>60</c:v>
                </c:pt>
                <c:pt idx="17">
                  <c:v>65</c:v>
                </c:pt>
                <c:pt idx="18">
                  <c:v>70</c:v>
                </c:pt>
                <c:pt idx="19">
                  <c:v>75</c:v>
                </c:pt>
                <c:pt idx="20">
                  <c:v>80</c:v>
                </c:pt>
                <c:pt idx="21">
                  <c:v>85</c:v>
                </c:pt>
                <c:pt idx="22">
                  <c:v>90</c:v>
                </c:pt>
                <c:pt idx="23">
                  <c:v>95</c:v>
                </c:pt>
                <c:pt idx="24">
                  <c:v>100</c:v>
                </c:pt>
              </c:numCache>
            </c:numRef>
          </c:cat>
          <c:val>
            <c:numRef>
              <c:f>Vand!$F$3:$AD$3</c:f>
              <c:numCache>
                <c:formatCode>General</c:formatCode>
                <c:ptCount val="25"/>
                <c:pt idx="0">
                  <c:v>1</c:v>
                </c:pt>
                <c:pt idx="1">
                  <c:v>1.5</c:v>
                </c:pt>
                <c:pt idx="2">
                  <c:v>2.2999999999999998</c:v>
                </c:pt>
                <c:pt idx="3">
                  <c:v>3.4</c:v>
                </c:pt>
                <c:pt idx="4">
                  <c:v>4.8</c:v>
                </c:pt>
                <c:pt idx="5">
                  <c:v>6.8</c:v>
                </c:pt>
                <c:pt idx="6">
                  <c:v>9.4</c:v>
                </c:pt>
                <c:pt idx="7">
                  <c:v>12.8</c:v>
                </c:pt>
                <c:pt idx="8">
                  <c:v>17.3</c:v>
                </c:pt>
                <c:pt idx="9">
                  <c:v>23.1</c:v>
                </c:pt>
                <c:pt idx="10">
                  <c:v>30.4</c:v>
                </c:pt>
                <c:pt idx="11">
                  <c:v>39.6</c:v>
                </c:pt>
                <c:pt idx="12">
                  <c:v>51.2</c:v>
                </c:pt>
                <c:pt idx="13">
                  <c:v>65.5</c:v>
                </c:pt>
                <c:pt idx="14">
                  <c:v>83</c:v>
                </c:pt>
                <c:pt idx="15">
                  <c:v>104.2</c:v>
                </c:pt>
                <c:pt idx="16">
                  <c:v>130</c:v>
                </c:pt>
                <c:pt idx="17">
                  <c:v>160.80000000000001</c:v>
                </c:pt>
                <c:pt idx="18">
                  <c:v>197.5</c:v>
                </c:pt>
                <c:pt idx="19">
                  <c:v>241</c:v>
                </c:pt>
                <c:pt idx="20">
                  <c:v>292</c:v>
                </c:pt>
                <c:pt idx="21">
                  <c:v>351.6</c:v>
                </c:pt>
                <c:pt idx="22">
                  <c:v>421</c:v>
                </c:pt>
                <c:pt idx="23">
                  <c:v>501</c:v>
                </c:pt>
                <c:pt idx="24">
                  <c:v>593.20000000000005</c:v>
                </c:pt>
              </c:numCache>
            </c:numRef>
          </c:val>
        </c:ser>
        <c:axId val="176198016"/>
        <c:axId val="176199552"/>
      </c:barChart>
      <c:catAx>
        <c:axId val="176198016"/>
        <c:scaling>
          <c:orientation val="minMax"/>
        </c:scaling>
        <c:axPos val="l"/>
        <c:majorGridlines/>
        <c:numFmt formatCode="General" sourceLinked="1"/>
        <c:majorTickMark val="none"/>
        <c:tickLblPos val="low"/>
        <c:txPr>
          <a:bodyPr rot="0" vert="horz"/>
          <a:lstStyle/>
          <a:p>
            <a:pPr>
              <a:defRPr sz="140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76199552"/>
        <c:crosses val="autoZero"/>
        <c:auto val="1"/>
        <c:lblAlgn val="ctr"/>
        <c:lblOffset val="100"/>
        <c:tickLblSkip val="1"/>
        <c:tickMarkSkip val="1"/>
      </c:catAx>
      <c:valAx>
        <c:axId val="176199552"/>
        <c:scaling>
          <c:orientation val="minMax"/>
        </c:scaling>
        <c:axPos val="b"/>
        <c:majorGridlines/>
        <c:title>
          <c:tx>
            <c:strRef>
              <c:f>Vand!$B$2</c:f>
              <c:strCache>
                <c:ptCount val="1"/>
                <c:pt idx="0">
                  <c:v>Luft temperatur [⁰C]</c:v>
                </c:pt>
              </c:strCache>
            </c:strRef>
          </c:tx>
          <c:layout>
            <c:manualLayout>
              <c:xMode val="edge"/>
              <c:yMode val="edge"/>
              <c:x val="1.1798655461226961E-2"/>
              <c:y val="7.8662176553336141E-2"/>
            </c:manualLayout>
          </c:layout>
          <c:txPr>
            <a:bodyPr rot="0" vert="horz"/>
            <a:lstStyle/>
            <a:p>
              <a:pPr>
                <a:defRPr sz="1600">
                  <a:solidFill>
                    <a:srgbClr val="FF0000"/>
                  </a:solidFill>
                  <a:latin typeface="+mn-lt"/>
                </a:defRPr>
              </a:pPr>
              <a:endParaRPr lang="da-DK"/>
            </a:p>
          </c:txPr>
        </c:title>
        <c:numFmt formatCode="General" sourceLinked="1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70C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76198016"/>
        <c:crosses val="autoZero"/>
        <c:crossBetween val="between"/>
      </c:valAx>
      <c:spPr>
        <a:solidFill>
          <a:schemeClr val="bg1">
            <a:lumMod val="8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99521517465035"/>
          <c:y val="0.87149991758324374"/>
          <c:w val="0.16425704115975731"/>
          <c:h val="5.5729251453629412E-2"/>
        </c:manualLayout>
      </c:layout>
      <c:txPr>
        <a:bodyPr/>
        <a:lstStyle/>
        <a:p>
          <a:pPr>
            <a:defRPr sz="1400" b="1">
              <a:solidFill>
                <a:srgbClr val="0070C0"/>
              </a:solidFill>
              <a:latin typeface="+mn-lt"/>
            </a:defRPr>
          </a:pPr>
          <a:endParaRPr lang="da-DK"/>
        </a:p>
      </c:txPr>
    </c:legend>
    <c:plotVisOnly val="1"/>
    <c:dispBlanksAs val="span"/>
  </c:chart>
  <c:spPr>
    <a:ln w="3175">
      <a:solidFill>
        <a:srgbClr val="000000"/>
      </a:solidFill>
      <a:prstDash val="solid"/>
    </a:ln>
  </c:spPr>
  <c:txPr>
    <a:bodyPr/>
    <a:lstStyle/>
    <a:p>
      <a:pPr>
        <a:defRPr sz="1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0.75000000000001421" l="0.70000000000000062" r="0.70000000000000062" t="0.7500000000000142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roundedCorners val="1"/>
  <c:chart>
    <c:title>
      <c:tx>
        <c:strRef>
          <c:f>Fridge!$B$11</c:f>
          <c:strCache>
            <c:ptCount val="1"/>
            <c:pt idx="0">
              <c:v>Dugpunktet TD °C (f) af Temperaturen T °C og RH %</c:v>
            </c:pt>
          </c:strCache>
        </c:strRef>
      </c:tx>
      <c:layout>
        <c:manualLayout>
          <c:xMode val="edge"/>
          <c:yMode val="edge"/>
          <c:x val="0.16031235549650591"/>
          <c:y val="3.428969560703958E-2"/>
        </c:manualLayout>
      </c:layout>
    </c:title>
    <c:plotArea>
      <c:layout>
        <c:manualLayout>
          <c:layoutTarget val="inner"/>
          <c:xMode val="edge"/>
          <c:yMode val="edge"/>
          <c:x val="8.7208513398858059E-2"/>
          <c:y val="0.12567319784576689"/>
          <c:w val="0.71016903413060062"/>
          <c:h val="0.73161905981264541"/>
        </c:manualLayout>
      </c:layout>
      <c:lineChart>
        <c:grouping val="standard"/>
        <c:ser>
          <c:idx val="1"/>
          <c:order val="0"/>
          <c:tx>
            <c:strRef>
              <c:f>Fridge!$A$6</c:f>
              <c:strCache>
                <c:ptCount val="1"/>
                <c:pt idx="0">
                  <c:v>Relative Fugtighed [RH %]                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star"/>
            <c:size val="7"/>
            <c:spPr>
              <a:ln w="12700"/>
            </c:spPr>
          </c:marker>
          <c:dLbls>
            <c:numFmt formatCode="#,##0" sourceLinked="0"/>
            <c:txPr>
              <a:bodyPr/>
              <a:lstStyle/>
              <a:p>
                <a:pPr>
                  <a:defRPr sz="1100" b="1">
                    <a:solidFill>
                      <a:srgbClr val="0070C0"/>
                    </a:solidFill>
                  </a:defRPr>
                </a:pPr>
                <a:endParaRPr lang="da-DK"/>
              </a:p>
            </c:txPr>
            <c:dLblPos val="t"/>
            <c:showVal val="1"/>
          </c:dLbls>
          <c:cat>
            <c:numRef>
              <c:f>Fridge!$C$5:$W$5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Fridge!$C$6:$W$6</c:f>
              <c:numCache>
                <c:formatCode>General</c:formatCode>
                <c:ptCount val="21"/>
                <c:pt idx="0">
                  <c:v>26</c:v>
                </c:pt>
                <c:pt idx="1">
                  <c:v>26</c:v>
                </c:pt>
                <c:pt idx="2">
                  <c:v>26</c:v>
                </c:pt>
                <c:pt idx="3">
                  <c:v>26</c:v>
                </c:pt>
                <c:pt idx="4">
                  <c:v>26</c:v>
                </c:pt>
                <c:pt idx="5">
                  <c:v>26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26</c:v>
                </c:pt>
                <c:pt idx="10">
                  <c:v>26</c:v>
                </c:pt>
                <c:pt idx="11">
                  <c:v>26</c:v>
                </c:pt>
                <c:pt idx="12">
                  <c:v>26</c:v>
                </c:pt>
                <c:pt idx="13">
                  <c:v>26</c:v>
                </c:pt>
                <c:pt idx="14">
                  <c:v>26</c:v>
                </c:pt>
                <c:pt idx="15">
                  <c:v>26</c:v>
                </c:pt>
                <c:pt idx="16">
                  <c:v>26</c:v>
                </c:pt>
                <c:pt idx="17">
                  <c:v>26</c:v>
                </c:pt>
                <c:pt idx="18">
                  <c:v>26</c:v>
                </c:pt>
                <c:pt idx="19">
                  <c:v>26</c:v>
                </c:pt>
                <c:pt idx="20">
                  <c:v>26</c:v>
                </c:pt>
              </c:numCache>
            </c:numRef>
          </c:val>
        </c:ser>
        <c:marker val="1"/>
        <c:axId val="63321216"/>
        <c:axId val="63323136"/>
      </c:lineChart>
      <c:lineChart>
        <c:grouping val="standard"/>
        <c:ser>
          <c:idx val="2"/>
          <c:order val="1"/>
          <c:tx>
            <c:strRef>
              <c:f>Fridge!$A$7</c:f>
              <c:strCache>
                <c:ptCount val="1"/>
                <c:pt idx="0">
                  <c:v>Dugpunkt [TD °C]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dLbls>
            <c:numFmt formatCode="#,##0" sourceLinked="0"/>
            <c:txPr>
              <a:bodyPr/>
              <a:lstStyle/>
              <a:p>
                <a:pPr>
                  <a:defRPr sz="1200" b="1">
                    <a:solidFill>
                      <a:srgbClr val="00B050"/>
                    </a:solidFill>
                  </a:defRPr>
                </a:pPr>
                <a:endParaRPr lang="da-DK"/>
              </a:p>
            </c:txPr>
            <c:dLblPos val="t"/>
            <c:showVal val="1"/>
          </c:dLbls>
          <c:cat>
            <c:numRef>
              <c:f>Fridge!$C$5:$W$5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Fridge!$C$7:$W$7</c:f>
              <c:numCache>
                <c:formatCode>0.00</c:formatCode>
                <c:ptCount val="21"/>
                <c:pt idx="0">
                  <c:v>-17.3</c:v>
                </c:pt>
                <c:pt idx="1">
                  <c:v>-16.399999999999999</c:v>
                </c:pt>
                <c:pt idx="2">
                  <c:v>-15.5</c:v>
                </c:pt>
                <c:pt idx="3">
                  <c:v>-14.7</c:v>
                </c:pt>
                <c:pt idx="4">
                  <c:v>-13.8</c:v>
                </c:pt>
                <c:pt idx="5">
                  <c:v>-12.9</c:v>
                </c:pt>
                <c:pt idx="6">
                  <c:v>-12.1</c:v>
                </c:pt>
                <c:pt idx="7">
                  <c:v>-11.2</c:v>
                </c:pt>
                <c:pt idx="8">
                  <c:v>-10.4</c:v>
                </c:pt>
                <c:pt idx="9">
                  <c:v>-9.5</c:v>
                </c:pt>
                <c:pt idx="10">
                  <c:v>-8.6999999999999993</c:v>
                </c:pt>
                <c:pt idx="11">
                  <c:v>-7.8</c:v>
                </c:pt>
                <c:pt idx="12">
                  <c:v>-6.9</c:v>
                </c:pt>
                <c:pt idx="13">
                  <c:v>-6.1</c:v>
                </c:pt>
                <c:pt idx="14">
                  <c:v>-5.2</c:v>
                </c:pt>
                <c:pt idx="15">
                  <c:v>-4.4000000000000004</c:v>
                </c:pt>
                <c:pt idx="16">
                  <c:v>-3.5</c:v>
                </c:pt>
                <c:pt idx="17">
                  <c:v>-2.7</c:v>
                </c:pt>
                <c:pt idx="18">
                  <c:v>-1.8</c:v>
                </c:pt>
                <c:pt idx="19">
                  <c:v>-0.9</c:v>
                </c:pt>
                <c:pt idx="20">
                  <c:v>-0.1</c:v>
                </c:pt>
              </c:numCache>
            </c:numRef>
          </c:val>
        </c:ser>
        <c:marker val="1"/>
        <c:axId val="65392640"/>
        <c:axId val="63976576"/>
      </c:lineChart>
      <c:catAx>
        <c:axId val="63321216"/>
        <c:scaling>
          <c:orientation val="minMax"/>
        </c:scaling>
        <c:axPos val="b"/>
        <c:majorGridlines/>
        <c:title>
          <c:tx>
            <c:strRef>
              <c:f>[1]Diagram!$A$5</c:f>
              <c:strCache>
                <c:ptCount val="1"/>
                <c:pt idx="0">
                  <c:v>Temperatur [T °C]     </c:v>
                </c:pt>
              </c:strCache>
            </c:strRef>
          </c:tx>
          <c:layout>
            <c:manualLayout>
              <c:xMode val="edge"/>
              <c:yMode val="edge"/>
              <c:x val="0.8342833164663197"/>
              <c:y val="0.88718477531585416"/>
            </c:manualLayout>
          </c:layout>
          <c:txPr>
            <a:bodyPr/>
            <a:lstStyle/>
            <a:p>
              <a:pPr>
                <a:defRPr sz="1600" baseline="0">
                  <a:solidFill>
                    <a:srgbClr val="FF0000"/>
                  </a:solidFill>
                </a:defRPr>
              </a:pPr>
              <a:endParaRPr lang="da-DK"/>
            </a:p>
          </c:txPr>
        </c:title>
        <c:numFmt formatCode="General" sourceLinked="1"/>
        <c:majorTickMark val="none"/>
        <c:tickLblPos val="low"/>
        <c:txPr>
          <a:bodyPr rot="0" vert="horz"/>
          <a:lstStyle/>
          <a:p>
            <a:pPr>
              <a:defRPr sz="140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63323136"/>
        <c:crosses val="autoZero"/>
        <c:auto val="1"/>
        <c:lblAlgn val="ctr"/>
        <c:lblOffset val="100"/>
        <c:tickLblSkip val="1"/>
        <c:tickMarkSkip val="1"/>
      </c:catAx>
      <c:valAx>
        <c:axId val="63323136"/>
        <c:scaling>
          <c:orientation val="minMax"/>
        </c:scaling>
        <c:axPos val="l"/>
        <c:majorGridlines/>
        <c:title>
          <c:tx>
            <c:strRef>
              <c:f>Fridge!$A$5:$A$7</c:f>
              <c:strCache>
                <c:ptCount val="1"/>
                <c:pt idx="0">
                  <c:v>Temperatur [T °C]      Relative Fugtighed [RH %]                 Dugpunkt [TD °C]</c:v>
                </c:pt>
              </c:strCache>
            </c:strRef>
          </c:tx>
          <c:layout>
            <c:manualLayout>
              <c:xMode val="edge"/>
              <c:yMode val="edge"/>
              <c:x val="1.3310855034808378E-2"/>
              <c:y val="0.15466175002772592"/>
            </c:manualLayout>
          </c:layout>
          <c:txPr>
            <a:bodyPr/>
            <a:lstStyle/>
            <a:p>
              <a:pPr>
                <a:defRPr sz="1400">
                  <a:solidFill>
                    <a:sysClr val="windowText" lastClr="000000"/>
                  </a:solidFill>
                </a:defRPr>
              </a:pPr>
              <a:endParaRPr lang="da-DK"/>
            </a:p>
          </c:txPr>
        </c:title>
        <c:numFmt formatCode="General" sourceLinked="1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70C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63321216"/>
        <c:crosses val="autoZero"/>
        <c:crossBetween val="midCat"/>
        <c:majorUnit val="10"/>
        <c:minorUnit val="2"/>
      </c:valAx>
      <c:valAx>
        <c:axId val="63976576"/>
        <c:scaling>
          <c:orientation val="minMax"/>
        </c:scaling>
        <c:axPos val="r"/>
        <c:numFmt formatCode="0" sourceLinked="0"/>
        <c:tickLblPos val="nextTo"/>
        <c:txPr>
          <a:bodyPr/>
          <a:lstStyle/>
          <a:p>
            <a:pPr>
              <a:defRPr sz="1200" b="1">
                <a:solidFill>
                  <a:srgbClr val="00B050"/>
                </a:solidFill>
              </a:defRPr>
            </a:pPr>
            <a:endParaRPr lang="da-DK"/>
          </a:p>
        </c:txPr>
        <c:crossAx val="65392640"/>
        <c:crosses val="max"/>
        <c:crossBetween val="between"/>
      </c:valAx>
      <c:catAx>
        <c:axId val="65392640"/>
        <c:scaling>
          <c:orientation val="minMax"/>
        </c:scaling>
        <c:delete val="1"/>
        <c:axPos val="b"/>
        <c:numFmt formatCode="General" sourceLinked="1"/>
        <c:tickLblPos val="none"/>
        <c:crossAx val="63976576"/>
        <c:auto val="1"/>
        <c:lblAlgn val="ctr"/>
        <c:lblOffset val="100"/>
      </c:catAx>
      <c:spPr>
        <a:solidFill>
          <a:schemeClr val="bg1">
            <a:lumMod val="8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200" b="1">
                <a:solidFill>
                  <a:srgbClr val="0070C0"/>
                </a:solidFill>
              </a:defRPr>
            </a:pPr>
            <a:endParaRPr lang="da-DK"/>
          </a:p>
        </c:txPr>
      </c:legendEntry>
      <c:layout>
        <c:manualLayout>
          <c:xMode val="edge"/>
          <c:yMode val="edge"/>
          <c:x val="0.82864515653837922"/>
          <c:y val="0.12757358325389528"/>
          <c:w val="0.1404140267679708"/>
          <c:h val="0.74332521284868047"/>
        </c:manualLayout>
      </c:layout>
      <c:txPr>
        <a:bodyPr/>
        <a:lstStyle/>
        <a:p>
          <a:pPr>
            <a:defRPr sz="1200" b="1">
              <a:solidFill>
                <a:srgbClr val="00B050"/>
              </a:solidFill>
            </a:defRPr>
          </a:pPr>
          <a:endParaRPr lang="da-DK"/>
        </a:p>
      </c:txPr>
    </c:legend>
    <c:plotVisOnly val="1"/>
    <c:dispBlanksAs val="span"/>
  </c:chart>
  <c:spPr>
    <a:ln w="3175">
      <a:solidFill>
        <a:srgbClr val="000000"/>
      </a:solidFill>
      <a:prstDash val="solid"/>
    </a:ln>
  </c:spPr>
  <c:txPr>
    <a:bodyPr/>
    <a:lstStyle/>
    <a:p>
      <a:pPr>
        <a:defRPr sz="1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0.75000000000001354" l="0.70000000000000062" r="0.70000000000000062" t="0.75000000000001354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48599</xdr:colOff>
      <xdr:row>6</xdr:row>
      <xdr:rowOff>116619</xdr:rowOff>
    </xdr:from>
    <xdr:to>
      <xdr:col>7</xdr:col>
      <xdr:colOff>527376</xdr:colOff>
      <xdr:row>15</xdr:row>
      <xdr:rowOff>224310</xdr:rowOff>
    </xdr:to>
    <xdr:pic>
      <xdr:nvPicPr>
        <xdr:cNvPr id="2" name="Picture 2" descr="Sådan bestemmes dugpunkte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8293" y="1963303"/>
          <a:ext cx="4638675" cy="28194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66675</xdr:rowOff>
    </xdr:from>
    <xdr:to>
      <xdr:col>30</xdr:col>
      <xdr:colOff>19050</xdr:colOff>
      <xdr:row>31</xdr:row>
      <xdr:rowOff>228600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9</xdr:row>
      <xdr:rowOff>123825</xdr:rowOff>
    </xdr:from>
    <xdr:to>
      <xdr:col>10</xdr:col>
      <xdr:colOff>581025</xdr:colOff>
      <xdr:row>17</xdr:row>
      <xdr:rowOff>224549</xdr:rowOff>
    </xdr:to>
    <xdr:pic>
      <xdr:nvPicPr>
        <xdr:cNvPr id="4" name="Billede 3" descr="Fugtmåli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7225" y="2324100"/>
          <a:ext cx="6019800" cy="2234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25</xdr:row>
      <xdr:rowOff>57150</xdr:rowOff>
    </xdr:from>
    <xdr:to>
      <xdr:col>11</xdr:col>
      <xdr:colOff>38100</xdr:colOff>
      <xdr:row>33</xdr:row>
      <xdr:rowOff>253124</xdr:rowOff>
    </xdr:to>
    <xdr:pic>
      <xdr:nvPicPr>
        <xdr:cNvPr id="5" name="Billede 4" descr="luftfugtighed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8650" y="6124575"/>
          <a:ext cx="6115050" cy="2329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10</xdr:row>
      <xdr:rowOff>228601</xdr:rowOff>
    </xdr:from>
    <xdr:to>
      <xdr:col>23</xdr:col>
      <xdr:colOff>466725</xdr:colOff>
      <xdr:row>31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76201</xdr:colOff>
      <xdr:row>39</xdr:row>
      <xdr:rowOff>247651</xdr:rowOff>
    </xdr:from>
    <xdr:to>
      <xdr:col>11</xdr:col>
      <xdr:colOff>542925</xdr:colOff>
      <xdr:row>65</xdr:row>
      <xdr:rowOff>69205</xdr:rowOff>
    </xdr:to>
    <xdr:pic>
      <xdr:nvPicPr>
        <xdr:cNvPr id="3" name="Picture 11" descr="Testo 608-H2 fugtmåler med stort måleområd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1" y="9934576"/>
          <a:ext cx="9124949" cy="6755754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ugpunkt%20i%20k&#248;leskab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gram"/>
    </sheetNames>
    <sheetDataSet>
      <sheetData sheetId="0">
        <row r="5">
          <cell r="A5" t="str">
            <v xml:space="preserve">Temperatur [T °C]     </v>
          </cell>
          <cell r="C5">
            <v>0</v>
          </cell>
          <cell r="D5">
            <v>1</v>
          </cell>
          <cell r="E5">
            <v>2</v>
          </cell>
          <cell r="F5">
            <v>3</v>
          </cell>
          <cell r="G5">
            <v>4</v>
          </cell>
          <cell r="H5">
            <v>5</v>
          </cell>
          <cell r="I5">
            <v>6</v>
          </cell>
          <cell r="J5">
            <v>7</v>
          </cell>
          <cell r="K5">
            <v>8</v>
          </cell>
          <cell r="L5">
            <v>9</v>
          </cell>
          <cell r="M5">
            <v>10</v>
          </cell>
          <cell r="N5">
            <v>11</v>
          </cell>
          <cell r="O5">
            <v>12</v>
          </cell>
          <cell r="P5">
            <v>13</v>
          </cell>
          <cell r="Q5">
            <v>14</v>
          </cell>
          <cell r="R5">
            <v>15</v>
          </cell>
          <cell r="S5">
            <v>16</v>
          </cell>
          <cell r="T5">
            <v>17</v>
          </cell>
          <cell r="U5">
            <v>18</v>
          </cell>
          <cell r="V5">
            <v>19</v>
          </cell>
          <cell r="W5">
            <v>20</v>
          </cell>
        </row>
        <row r="6">
          <cell r="A6" t="str">
            <v xml:space="preserve">Relative Fugtighed [RH %]                </v>
          </cell>
          <cell r="C6">
            <v>100</v>
          </cell>
          <cell r="D6">
            <v>100</v>
          </cell>
          <cell r="E6">
            <v>100</v>
          </cell>
          <cell r="F6">
            <v>100</v>
          </cell>
          <cell r="G6">
            <v>100</v>
          </cell>
          <cell r="H6">
            <v>100</v>
          </cell>
          <cell r="I6">
            <v>100</v>
          </cell>
          <cell r="J6">
            <v>100</v>
          </cell>
          <cell r="K6">
            <v>100</v>
          </cell>
          <cell r="L6">
            <v>100</v>
          </cell>
          <cell r="M6">
            <v>100</v>
          </cell>
          <cell r="N6">
            <v>100</v>
          </cell>
          <cell r="O6">
            <v>100</v>
          </cell>
          <cell r="P6">
            <v>100</v>
          </cell>
          <cell r="Q6">
            <v>100</v>
          </cell>
          <cell r="R6">
            <v>100</v>
          </cell>
          <cell r="S6">
            <v>100</v>
          </cell>
          <cell r="T6">
            <v>100</v>
          </cell>
          <cell r="U6">
            <v>100</v>
          </cell>
          <cell r="V6">
            <v>100</v>
          </cell>
          <cell r="W6">
            <v>100</v>
          </cell>
        </row>
        <row r="7">
          <cell r="A7" t="str">
            <v>Dugpunkt [TD °C]</v>
          </cell>
          <cell r="C7">
            <v>0</v>
          </cell>
          <cell r="D7">
            <v>1</v>
          </cell>
          <cell r="E7">
            <v>2</v>
          </cell>
          <cell r="F7">
            <v>3</v>
          </cell>
          <cell r="G7">
            <v>4</v>
          </cell>
          <cell r="H7">
            <v>5</v>
          </cell>
          <cell r="I7">
            <v>6</v>
          </cell>
          <cell r="J7">
            <v>7</v>
          </cell>
          <cell r="K7">
            <v>8</v>
          </cell>
          <cell r="L7">
            <v>9</v>
          </cell>
          <cell r="M7">
            <v>10</v>
          </cell>
          <cell r="N7">
            <v>11</v>
          </cell>
          <cell r="O7">
            <v>12</v>
          </cell>
          <cell r="P7">
            <v>13</v>
          </cell>
          <cell r="Q7">
            <v>14</v>
          </cell>
          <cell r="R7">
            <v>15</v>
          </cell>
          <cell r="S7">
            <v>16</v>
          </cell>
          <cell r="T7">
            <v>17</v>
          </cell>
          <cell r="U7">
            <v>18</v>
          </cell>
          <cell r="V7">
            <v>19</v>
          </cell>
          <cell r="W7">
            <v>20</v>
          </cell>
        </row>
        <row r="11">
          <cell r="B11" t="str">
            <v>Dugpunktet TD °C (f) af Temperaturen T °C og RH %</v>
          </cell>
        </row>
      </sheetData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kefasystem.com/da/service/taupunktrechner.html" TargetMode="External"/><Relationship Id="rId1" Type="http://schemas.openxmlformats.org/officeDocument/2006/relationships/hyperlink" Target="http://www.walter-lystfisker.dk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walter-lystfisker.dk/" TargetMode="External"/><Relationship Id="rId1" Type="http://schemas.openxmlformats.org/officeDocument/2006/relationships/hyperlink" Target="https://www.kefasystem.com/da/service/taupunktrechner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walter-lystfisker.dk/" TargetMode="External"/><Relationship Id="rId1" Type="http://schemas.openxmlformats.org/officeDocument/2006/relationships/hyperlink" Target="https://www.kefasystem.com/da/service/taupunktrechner.html" TargetMode="Externa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s://www.kefasystem.com/da/service/taupunktrechner.html" TargetMode="External"/><Relationship Id="rId1" Type="http://schemas.openxmlformats.org/officeDocument/2006/relationships/hyperlink" Target="http://www.walter-lystfisker.dk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buhl-bonsoe.dk/da/produkter/testo-608-h2-fugtmaaler" TargetMode="External"/><Relationship Id="rId1" Type="http://schemas.openxmlformats.org/officeDocument/2006/relationships/hyperlink" Target="http://www.walter-lystfisker.dk/" TargetMode="External"/><Relationship Id="rId4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8"/>
  <sheetViews>
    <sheetView zoomScale="98" zoomScaleNormal="98" workbookViewId="0"/>
  </sheetViews>
  <sheetFormatPr defaultRowHeight="18.75"/>
  <cols>
    <col min="1" max="2" width="15.7109375" style="1" customWidth="1"/>
    <col min="3" max="28" width="9.28515625" style="1" customWidth="1"/>
    <col min="29" max="16384" width="9.140625" style="1"/>
  </cols>
  <sheetData>
    <row r="1" spans="1:28" ht="27" customHeight="1">
      <c r="A1" s="38"/>
      <c r="B1" s="117" t="s">
        <v>14</v>
      </c>
      <c r="C1" s="117"/>
      <c r="D1" s="117"/>
      <c r="E1" s="117"/>
      <c r="F1" s="117"/>
      <c r="G1" s="117"/>
      <c r="H1" s="39"/>
      <c r="I1" s="36" t="s">
        <v>13</v>
      </c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7"/>
    </row>
    <row r="2" spans="1:28" ht="24" customHeight="1">
      <c r="A2" s="16" t="s">
        <v>1</v>
      </c>
      <c r="B2" s="2">
        <v>5</v>
      </c>
      <c r="C2" s="33"/>
      <c r="D2" s="6" t="s">
        <v>9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/>
      <c r="R2" s="8"/>
      <c r="S2" s="40">
        <f>243.04*(((17.625*$B$4)/(243.04+$B$4))-LN($B$3/100))/(17.625+LN($B$3/100)-((17.625*$B$4)/(243.04+$B$4)))</f>
        <v>4.9631296316380231</v>
      </c>
      <c r="T2" s="9"/>
      <c r="U2" s="29" t="s">
        <v>12</v>
      </c>
      <c r="V2" s="9"/>
      <c r="W2" s="9"/>
      <c r="X2" s="3"/>
      <c r="Y2" s="3"/>
      <c r="Z2" s="3"/>
      <c r="AA2" s="3"/>
      <c r="AB2" s="17"/>
    </row>
    <row r="3" spans="1:28" ht="24" customHeight="1">
      <c r="A3" s="16" t="s">
        <v>2</v>
      </c>
      <c r="B3" s="2">
        <v>80</v>
      </c>
      <c r="C3" s="34"/>
      <c r="D3" s="6" t="s">
        <v>10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8"/>
      <c r="S3" s="40">
        <f>100*EXP((17.625*$B$4)/(243.04+$B$4))/EXP((17.625*$B$2)/(243.04+$B$2))</f>
        <v>79.794865804826998</v>
      </c>
      <c r="T3" s="9"/>
      <c r="U3" s="30" t="s">
        <v>0</v>
      </c>
      <c r="V3" s="9"/>
      <c r="W3" s="9"/>
      <c r="X3" s="3"/>
      <c r="Y3" s="3"/>
      <c r="Z3" s="3"/>
      <c r="AA3" s="3"/>
      <c r="AB3" s="17"/>
    </row>
    <row r="4" spans="1:28" ht="24" customHeight="1">
      <c r="A4" s="16" t="s">
        <v>3</v>
      </c>
      <c r="B4" s="32">
        <f>+S4</f>
        <v>1.8</v>
      </c>
      <c r="C4" s="35"/>
      <c r="D4" s="6" t="s">
        <v>11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  <c r="R4" s="8"/>
      <c r="S4" s="41">
        <f>ROUND(243.04*(LN($B$3/100)+((17.625*$B$2)/(243.04+$B$2)))/(17.625-LN($B$3/100)-((17.625*$B$2)/(243.04+$B$2))),1)</f>
        <v>1.8</v>
      </c>
      <c r="T4" s="9"/>
      <c r="U4" s="29" t="s">
        <v>51</v>
      </c>
      <c r="V4" s="9"/>
      <c r="W4" s="9"/>
      <c r="X4" s="3"/>
      <c r="Y4" s="3"/>
      <c r="Z4" s="3"/>
      <c r="AA4" s="3"/>
      <c r="AB4" s="17"/>
    </row>
    <row r="5" spans="1:28" ht="24" customHeight="1">
      <c r="A5" s="18"/>
      <c r="B5" s="116" t="s">
        <v>15</v>
      </c>
      <c r="C5" s="116"/>
      <c r="D5" s="116"/>
      <c r="E5" s="116"/>
      <c r="F5" s="116"/>
      <c r="G5" s="116"/>
      <c r="H5" s="116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9"/>
    </row>
    <row r="6" spans="1:28" ht="24" customHeight="1">
      <c r="A6" s="20"/>
      <c r="B6" s="116"/>
      <c r="C6" s="116"/>
      <c r="D6" s="116"/>
      <c r="E6" s="116"/>
      <c r="F6" s="116"/>
      <c r="G6" s="116"/>
      <c r="H6" s="116"/>
      <c r="I6" s="84" t="s">
        <v>21</v>
      </c>
      <c r="J6" s="84" t="s">
        <v>2</v>
      </c>
      <c r="K6" s="11"/>
      <c r="L6" s="3"/>
      <c r="M6" s="3"/>
      <c r="N6" s="3"/>
      <c r="O6" s="3"/>
      <c r="P6" s="3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21"/>
    </row>
    <row r="7" spans="1:28" ht="24" customHeight="1">
      <c r="A7" s="22"/>
      <c r="B7" s="31"/>
      <c r="C7" s="12"/>
      <c r="D7" s="12"/>
      <c r="E7" s="12"/>
      <c r="F7" s="12"/>
      <c r="G7" s="12"/>
      <c r="H7" s="12"/>
      <c r="I7" s="42">
        <f>+$B$2</f>
        <v>5</v>
      </c>
      <c r="J7" s="42">
        <f>+$B$3</f>
        <v>80</v>
      </c>
      <c r="K7" s="12"/>
      <c r="L7" s="84"/>
      <c r="M7" s="84"/>
      <c r="N7" s="3"/>
      <c r="O7" s="3"/>
      <c r="P7" s="3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9"/>
    </row>
    <row r="8" spans="1:28" ht="24" customHeight="1">
      <c r="A8" s="23"/>
      <c r="B8" s="31"/>
      <c r="C8" s="13"/>
      <c r="D8" s="13"/>
      <c r="E8" s="13"/>
      <c r="F8" s="13"/>
      <c r="G8" s="13"/>
      <c r="H8" s="13"/>
      <c r="I8" s="13" t="str">
        <f>CONCATENATE(I7, $N$9)</f>
        <v>5 °C</v>
      </c>
      <c r="J8" s="13" t="str">
        <f>CONCATENATE(J7," %")</f>
        <v>80 %</v>
      </c>
      <c r="K8" s="13"/>
      <c r="L8" s="3"/>
      <c r="M8" s="3"/>
      <c r="N8" s="3"/>
      <c r="O8" s="3"/>
      <c r="P8" s="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7"/>
    </row>
    <row r="9" spans="1:28" ht="24" customHeight="1">
      <c r="A9" s="23"/>
      <c r="B9" s="5"/>
      <c r="C9" s="13"/>
      <c r="D9" s="13"/>
      <c r="E9" s="13"/>
      <c r="F9" s="13"/>
      <c r="G9" s="13"/>
      <c r="H9" s="13"/>
      <c r="I9" s="118" t="s">
        <v>22</v>
      </c>
      <c r="J9" s="118"/>
      <c r="K9" s="118"/>
      <c r="L9" s="118"/>
      <c r="M9" s="48">
        <f>ROUND(J16*N12/(J15-N12),1)</f>
        <v>1.8</v>
      </c>
      <c r="N9" s="83" t="s">
        <v>25</v>
      </c>
      <c r="O9" s="116" t="s">
        <v>24</v>
      </c>
      <c r="P9" s="116"/>
      <c r="Q9" s="13"/>
      <c r="R9" s="108" t="s">
        <v>32</v>
      </c>
      <c r="S9" s="13"/>
      <c r="T9" s="13"/>
      <c r="U9" s="13"/>
      <c r="V9" s="13"/>
      <c r="W9" s="13"/>
      <c r="X9" s="13"/>
      <c r="Y9" s="13"/>
      <c r="Z9" s="13"/>
      <c r="AA9" s="13"/>
      <c r="AB9" s="17"/>
    </row>
    <row r="10" spans="1:28" ht="24" customHeight="1">
      <c r="A10" s="23"/>
      <c r="B10" s="5"/>
      <c r="C10" s="14"/>
      <c r="D10" s="14"/>
      <c r="E10" s="14"/>
      <c r="F10" s="14"/>
      <c r="G10" s="14"/>
      <c r="H10" s="14"/>
      <c r="I10" s="14"/>
      <c r="J10" s="14"/>
      <c r="K10" s="14"/>
      <c r="L10" s="3"/>
      <c r="M10" s="3"/>
      <c r="N10" s="3"/>
      <c r="O10" s="3"/>
      <c r="P10" s="3"/>
      <c r="Q10" s="14"/>
      <c r="R10" s="108" t="s">
        <v>49</v>
      </c>
      <c r="S10" s="14"/>
      <c r="T10" s="14"/>
      <c r="U10" s="14"/>
      <c r="V10" s="14"/>
      <c r="W10" s="14"/>
      <c r="X10" s="14"/>
      <c r="Y10" s="14"/>
      <c r="Z10" s="14"/>
      <c r="AA10" s="14"/>
      <c r="AB10" s="17"/>
    </row>
    <row r="11" spans="1:28" ht="24" customHeight="1">
      <c r="A11" s="23"/>
      <c r="B11" s="26"/>
      <c r="C11" s="15"/>
      <c r="D11" s="3"/>
      <c r="E11" s="3"/>
      <c r="F11" s="3"/>
      <c r="G11" s="3"/>
      <c r="H11" s="3"/>
      <c r="I11" s="3" t="s">
        <v>16</v>
      </c>
      <c r="J11" s="14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15"/>
      <c r="X11" s="3"/>
      <c r="Y11" s="3"/>
      <c r="Z11" s="3"/>
      <c r="AA11" s="3"/>
      <c r="AB11" s="17"/>
    </row>
    <row r="12" spans="1:28" ht="24" customHeight="1">
      <c r="A12" s="23"/>
      <c r="B12" s="3"/>
      <c r="C12" s="3"/>
      <c r="D12" s="3"/>
      <c r="E12" s="3"/>
      <c r="F12" s="3"/>
      <c r="G12" s="3"/>
      <c r="H12" s="3"/>
      <c r="I12" s="119" t="s">
        <v>23</v>
      </c>
      <c r="J12" s="119"/>
      <c r="K12" s="119"/>
      <c r="L12" s="119"/>
      <c r="M12" s="119"/>
      <c r="N12" s="120">
        <f>L15/L16+LN(J7/100)</f>
        <v>0.13264548865282777</v>
      </c>
      <c r="O12" s="120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17"/>
    </row>
    <row r="13" spans="1:28" ht="24" customHeight="1">
      <c r="A13" s="23"/>
      <c r="B13" s="3"/>
      <c r="C13" s="3"/>
      <c r="D13" s="3"/>
      <c r="E13" s="3"/>
      <c r="F13" s="3"/>
      <c r="G13" s="3"/>
      <c r="H13" s="3"/>
      <c r="I13" s="114" t="s">
        <v>54</v>
      </c>
      <c r="J13" s="114"/>
      <c r="K13" s="3" t="s">
        <v>55</v>
      </c>
      <c r="L13" s="3"/>
      <c r="M13" s="3"/>
      <c r="N13" s="115">
        <f>LN(B3/100)</f>
        <v>-0.22314355131420971</v>
      </c>
      <c r="O13" s="115"/>
      <c r="P13" s="3"/>
      <c r="Q13" s="115">
        <f>LN(B3)-LN(100)</f>
        <v>-0.2231435513142106</v>
      </c>
      <c r="R13" s="115"/>
      <c r="S13" s="3"/>
      <c r="T13" s="3"/>
      <c r="U13" s="3"/>
      <c r="V13" s="3"/>
      <c r="W13" s="3"/>
      <c r="X13" s="3"/>
      <c r="Y13" s="3"/>
      <c r="Z13" s="3"/>
      <c r="AA13" s="3"/>
      <c r="AB13" s="17"/>
    </row>
    <row r="14" spans="1:28" ht="24" customHeight="1">
      <c r="A14" s="23"/>
      <c r="B14" s="3"/>
      <c r="C14" s="3"/>
      <c r="D14" s="3"/>
      <c r="E14" s="3"/>
      <c r="F14" s="3"/>
      <c r="G14" s="3"/>
      <c r="H14" s="3"/>
      <c r="I14" s="3" t="s">
        <v>16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17"/>
    </row>
    <row r="15" spans="1:28" ht="24" customHeight="1">
      <c r="A15" s="23"/>
      <c r="B15" s="3"/>
      <c r="C15" s="3"/>
      <c r="D15" s="3"/>
      <c r="E15" s="3"/>
      <c r="F15" s="3"/>
      <c r="G15" s="3"/>
      <c r="H15" s="3"/>
      <c r="I15" s="84" t="s">
        <v>17</v>
      </c>
      <c r="J15" s="84">
        <v>17.27</v>
      </c>
      <c r="K15" s="84" t="s">
        <v>18</v>
      </c>
      <c r="L15" s="84">
        <f>J15*I7</f>
        <v>86.35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17"/>
    </row>
    <row r="16" spans="1:28" ht="24" customHeight="1">
      <c r="A16" s="23"/>
      <c r="B16" s="3"/>
      <c r="C16" s="3"/>
      <c r="D16" s="3"/>
      <c r="E16" s="3"/>
      <c r="F16" s="3"/>
      <c r="G16" s="3"/>
      <c r="H16" s="3"/>
      <c r="I16" s="84" t="s">
        <v>19</v>
      </c>
      <c r="J16" s="84">
        <v>237.7</v>
      </c>
      <c r="K16" s="84" t="s">
        <v>20</v>
      </c>
      <c r="L16" s="14">
        <f>J16+I7</f>
        <v>242.7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17"/>
    </row>
    <row r="17" spans="1:28" ht="24" customHeight="1">
      <c r="A17" s="23"/>
      <c r="B17" s="43" t="str">
        <f>CONCATENATE("Man kan bestemme, at i et rum med en temperatur på ",I8," og en relativ luftfugtighed på ",J8," vil kondensatet dannes på overflader med en temperatur på ",M9,N9," og derunder")</f>
        <v>Man kan bestemme, at i et rum med en temperatur på 5 °C og en relativ luftfugtighed på 80 % vil kondensatet dannes på overflader med en temperatur på 1,8 °C og derunder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17"/>
    </row>
    <row r="18" spans="1:28" ht="24" customHeight="1">
      <c r="A18" s="23"/>
      <c r="B18" s="123" t="s">
        <v>26</v>
      </c>
      <c r="C18" s="123"/>
      <c r="D18" s="123"/>
      <c r="E18" s="123"/>
      <c r="F18" s="123"/>
      <c r="G18" s="46"/>
      <c r="H18" s="46"/>
      <c r="I18" s="3"/>
      <c r="J18" s="3"/>
      <c r="K18" s="3"/>
      <c r="L18" s="44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17"/>
    </row>
    <row r="19" spans="1:28" ht="24" customHeight="1">
      <c r="A19" s="23"/>
      <c r="B19" s="121" t="s">
        <v>27</v>
      </c>
      <c r="C19" s="122"/>
      <c r="D19" s="122"/>
      <c r="E19" s="122"/>
      <c r="F19" s="122"/>
      <c r="G19" s="109" t="s">
        <v>31</v>
      </c>
      <c r="H19" s="110"/>
      <c r="I19" s="109"/>
      <c r="J19" s="3"/>
      <c r="K19" s="3"/>
      <c r="L19" s="44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17"/>
    </row>
    <row r="20" spans="1:28" ht="24" customHeight="1">
      <c r="A20" s="23"/>
      <c r="B20" s="45"/>
      <c r="C20" s="3"/>
      <c r="D20" s="3"/>
      <c r="E20" s="3"/>
      <c r="F20" s="3"/>
      <c r="G20" s="3"/>
      <c r="H20" s="3"/>
      <c r="I20" s="3"/>
      <c r="J20" s="3"/>
      <c r="K20" s="3"/>
      <c r="L20" s="44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17"/>
    </row>
    <row r="21" spans="1:28" ht="24" customHeight="1">
      <c r="A21" s="23"/>
      <c r="B21" s="84" t="s">
        <v>21</v>
      </c>
      <c r="C21" s="84" t="s">
        <v>2</v>
      </c>
      <c r="D21" s="3"/>
      <c r="E21" s="3"/>
      <c r="F21" s="3"/>
      <c r="G21" s="3"/>
      <c r="H21" s="3"/>
      <c r="I21" s="132" t="s">
        <v>28</v>
      </c>
      <c r="J21" s="132"/>
      <c r="K21" s="132"/>
      <c r="L21" s="47"/>
      <c r="M21" s="48">
        <f>B22-(1-D22)/0.05</f>
        <v>1.0000000000000009</v>
      </c>
      <c r="N21" s="83" t="s">
        <v>25</v>
      </c>
      <c r="O21" s="116" t="s">
        <v>24</v>
      </c>
      <c r="P21" s="116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17"/>
    </row>
    <row r="22" spans="1:28" ht="24" customHeight="1">
      <c r="A22" s="23"/>
      <c r="B22" s="42">
        <f>+$B$2</f>
        <v>5</v>
      </c>
      <c r="C22" s="42">
        <f>+$B$3</f>
        <v>80</v>
      </c>
      <c r="D22" s="84">
        <f>+C22/100</f>
        <v>0.8</v>
      </c>
      <c r="E22" s="3" t="s">
        <v>29</v>
      </c>
      <c r="F22" s="3"/>
      <c r="G22" s="3"/>
      <c r="H22" s="3"/>
      <c r="I22" s="3"/>
      <c r="J22" s="3"/>
      <c r="K22" s="3"/>
      <c r="L22" s="44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17"/>
    </row>
    <row r="23" spans="1:28" ht="24" customHeight="1">
      <c r="A23" s="23"/>
      <c r="B23" s="13" t="str">
        <f>CONCATENATE(B22, $N$9)</f>
        <v>5 °C</v>
      </c>
      <c r="C23" s="13" t="str">
        <f>CONCATENATE(C22," %")</f>
        <v>80 %</v>
      </c>
      <c r="D23" s="3" t="s">
        <v>30</v>
      </c>
      <c r="E23" s="3"/>
      <c r="F23" s="3"/>
      <c r="G23" s="3"/>
      <c r="H23" s="3"/>
      <c r="I23" s="3"/>
      <c r="J23" s="3"/>
      <c r="K23" s="3"/>
      <c r="L23" s="44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17"/>
    </row>
    <row r="24" spans="1:28" ht="24" customHeight="1">
      <c r="A24" s="23"/>
      <c r="B24" s="111" t="s">
        <v>50</v>
      </c>
      <c r="C24" s="3"/>
      <c r="D24" s="3"/>
      <c r="E24" s="3"/>
      <c r="F24" s="3"/>
      <c r="G24" s="3"/>
      <c r="H24" s="3"/>
      <c r="I24" s="3"/>
      <c r="J24" s="3"/>
      <c r="K24" s="3"/>
      <c r="L24" s="44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17"/>
    </row>
    <row r="25" spans="1:28" ht="24" customHeight="1">
      <c r="A25" s="2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17"/>
    </row>
    <row r="26" spans="1:28" ht="24" customHeight="1">
      <c r="A26" s="127" t="str">
        <f>CONCATENATE("Dugpunktet ved ",B2,U2," og ",B3," % luftfugtighed er ",B4,U4,Tabel!B17,Tabel!L17,Tabel!M17)</f>
        <v>Dugpunktet ved 5°C og 80 % luftfugtighed er 1,8 °C. Hvilket vil sige, at temperaturen på røgeovnens riste og sider i dette tilfælde bør være minimum: 4,8 ⁰C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9"/>
    </row>
    <row r="27" spans="1:28" ht="24" customHeight="1">
      <c r="A27" s="23"/>
      <c r="B27" s="85"/>
      <c r="C27" s="85"/>
      <c r="D27" s="85"/>
      <c r="E27" s="85"/>
      <c r="F27" s="85"/>
      <c r="G27" s="85"/>
      <c r="H27" s="124" t="s">
        <v>4</v>
      </c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4"/>
      <c r="V27" s="85"/>
      <c r="W27" s="3"/>
      <c r="X27" s="3"/>
      <c r="Y27" s="3"/>
      <c r="Z27" s="3"/>
      <c r="AA27" s="3"/>
      <c r="AB27" s="17"/>
    </row>
    <row r="28" spans="1:28" ht="24" customHeight="1">
      <c r="A28" s="23"/>
      <c r="B28" s="3"/>
      <c r="C28" s="3"/>
      <c r="D28" s="3"/>
      <c r="E28" s="3"/>
      <c r="F28" s="3"/>
      <c r="G28" s="3"/>
      <c r="H28" s="125" t="s">
        <v>5</v>
      </c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3"/>
      <c r="V28" s="3"/>
      <c r="W28" s="3"/>
      <c r="X28" s="3"/>
      <c r="Y28" s="3"/>
      <c r="Z28" s="3"/>
      <c r="AA28" s="3"/>
      <c r="AB28" s="17"/>
    </row>
    <row r="29" spans="1:28" ht="24" customHeight="1" thickBot="1">
      <c r="A29" s="24" t="s">
        <v>6</v>
      </c>
      <c r="B29" s="112" t="s">
        <v>42</v>
      </c>
      <c r="C29" s="25"/>
      <c r="D29" s="25"/>
      <c r="E29" s="25"/>
      <c r="F29" s="25"/>
      <c r="G29" s="25"/>
      <c r="H29" s="126" t="s">
        <v>7</v>
      </c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25"/>
      <c r="V29" s="25"/>
      <c r="W29" s="25"/>
      <c r="X29" s="25"/>
      <c r="Y29" s="25"/>
      <c r="Z29" s="25"/>
      <c r="AA29" s="130" t="s">
        <v>8</v>
      </c>
      <c r="AB29" s="131"/>
    </row>
    <row r="31" spans="1:28">
      <c r="B31"/>
    </row>
    <row r="48" spans="9:14">
      <c r="I48" s="28"/>
      <c r="J48" s="28"/>
      <c r="K48" s="28"/>
      <c r="L48" s="28"/>
      <c r="M48" s="28"/>
      <c r="N48" s="27"/>
    </row>
  </sheetData>
  <sheetProtection password="D7AA" sheet="1" objects="1" scenarios="1"/>
  <mergeCells count="18">
    <mergeCell ref="B19:F19"/>
    <mergeCell ref="B18:F18"/>
    <mergeCell ref="H27:T27"/>
    <mergeCell ref="H28:T28"/>
    <mergeCell ref="H29:T29"/>
    <mergeCell ref="A26:AB26"/>
    <mergeCell ref="AA29:AB29"/>
    <mergeCell ref="I21:K21"/>
    <mergeCell ref="O21:P21"/>
    <mergeCell ref="I13:J13"/>
    <mergeCell ref="N13:O13"/>
    <mergeCell ref="Q13:R13"/>
    <mergeCell ref="B5:H6"/>
    <mergeCell ref="B1:G1"/>
    <mergeCell ref="I9:L9"/>
    <mergeCell ref="I12:M12"/>
    <mergeCell ref="N12:O12"/>
    <mergeCell ref="O9:P9"/>
  </mergeCells>
  <hyperlinks>
    <hyperlink ref="H28" r:id="rId1"/>
    <hyperlink ref="B29" r:id="rId2" display="https://www.kefasystem.com/da/service/taupunktrechner.html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zoomScaleNormal="100" workbookViewId="0">
      <selection sqref="A1:N1"/>
    </sheetView>
  </sheetViews>
  <sheetFormatPr defaultRowHeight="18.75"/>
  <cols>
    <col min="1" max="1" width="6.7109375" style="49" customWidth="1"/>
    <col min="2" max="2" width="17.7109375" style="49" customWidth="1"/>
    <col min="3" max="13" width="20.7109375" style="49" customWidth="1"/>
    <col min="14" max="14" width="6.7109375" style="49" customWidth="1"/>
    <col min="15" max="16384" width="9.140625" style="49"/>
  </cols>
  <sheetData>
    <row r="1" spans="1:14" ht="18" customHeight="1" thickBot="1">
      <c r="A1" s="134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6"/>
    </row>
    <row r="2" spans="1:14" ht="66" customHeight="1" thickBot="1">
      <c r="A2" s="50"/>
      <c r="B2" s="137" t="s">
        <v>43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9"/>
      <c r="N2" s="51"/>
    </row>
    <row r="3" spans="1:14" ht="30" customHeight="1">
      <c r="A3" s="50"/>
      <c r="B3" s="75" t="s">
        <v>33</v>
      </c>
      <c r="C3" s="76">
        <v>0</v>
      </c>
      <c r="D3" s="76">
        <v>2.5</v>
      </c>
      <c r="E3" s="76">
        <v>5</v>
      </c>
      <c r="F3" s="76">
        <v>7.5</v>
      </c>
      <c r="G3" s="76">
        <v>10</v>
      </c>
      <c r="H3" s="76">
        <v>12.5</v>
      </c>
      <c r="I3" s="76">
        <v>15</v>
      </c>
      <c r="J3" s="76">
        <v>17.5</v>
      </c>
      <c r="K3" s="81">
        <v>20</v>
      </c>
      <c r="L3" s="76">
        <v>22.5</v>
      </c>
      <c r="M3" s="77">
        <v>25</v>
      </c>
      <c r="N3" s="51"/>
    </row>
    <row r="4" spans="1:14" ht="30" customHeight="1">
      <c r="A4" s="50"/>
      <c r="B4" s="78">
        <v>20</v>
      </c>
      <c r="C4" s="52">
        <v>-20</v>
      </c>
      <c r="D4" s="52">
        <v>-18</v>
      </c>
      <c r="E4" s="52">
        <v>-16</v>
      </c>
      <c r="F4" s="52">
        <v>-14</v>
      </c>
      <c r="G4" s="52">
        <v>12</v>
      </c>
      <c r="H4" s="52">
        <v>-9.8000000000000007</v>
      </c>
      <c r="I4" s="52">
        <v>-7.7</v>
      </c>
      <c r="J4" s="52">
        <v>-5.6</v>
      </c>
      <c r="K4" s="53">
        <v>-3.6</v>
      </c>
      <c r="L4" s="52">
        <v>-1.5</v>
      </c>
      <c r="M4" s="54">
        <v>-0.5</v>
      </c>
      <c r="N4" s="51"/>
    </row>
    <row r="5" spans="1:14" ht="30" customHeight="1">
      <c r="A5" s="50"/>
      <c r="B5" s="78">
        <v>30</v>
      </c>
      <c r="C5" s="52">
        <v>-15</v>
      </c>
      <c r="D5" s="52">
        <v>-13</v>
      </c>
      <c r="E5" s="52">
        <v>-11</v>
      </c>
      <c r="F5" s="52">
        <v>-8.9</v>
      </c>
      <c r="G5" s="52">
        <v>-6.7</v>
      </c>
      <c r="H5" s="52">
        <v>-4.5</v>
      </c>
      <c r="I5" s="52">
        <v>-2.4</v>
      </c>
      <c r="J5" s="52">
        <v>-0.2</v>
      </c>
      <c r="K5" s="53">
        <v>1.9</v>
      </c>
      <c r="L5" s="52">
        <v>4.0999999999999996</v>
      </c>
      <c r="M5" s="54">
        <v>6.2</v>
      </c>
      <c r="N5" s="51"/>
    </row>
    <row r="6" spans="1:14" ht="30" customHeight="1">
      <c r="A6" s="50"/>
      <c r="B6" s="80">
        <v>40</v>
      </c>
      <c r="C6" s="53">
        <v>-12</v>
      </c>
      <c r="D6" s="53">
        <v>-9.6999999999999993</v>
      </c>
      <c r="E6" s="53">
        <v>-7.4</v>
      </c>
      <c r="F6" s="53">
        <v>-5.2</v>
      </c>
      <c r="G6" s="53">
        <v>-2.9</v>
      </c>
      <c r="H6" s="53">
        <v>-0.7</v>
      </c>
      <c r="I6" s="53">
        <v>1.5</v>
      </c>
      <c r="J6" s="53">
        <v>3.8</v>
      </c>
      <c r="K6" s="82">
        <v>6</v>
      </c>
      <c r="L6" s="52">
        <v>8.1999999999999993</v>
      </c>
      <c r="M6" s="54">
        <v>10.5</v>
      </c>
      <c r="N6" s="51"/>
    </row>
    <row r="7" spans="1:14" ht="30" customHeight="1">
      <c r="A7" s="50"/>
      <c r="B7" s="78">
        <v>50</v>
      </c>
      <c r="C7" s="52">
        <v>-9.1</v>
      </c>
      <c r="D7" s="52">
        <v>-6.8</v>
      </c>
      <c r="E7" s="52">
        <v>-4.5</v>
      </c>
      <c r="F7" s="52">
        <v>-2.2000000000000002</v>
      </c>
      <c r="G7" s="52">
        <v>0.1</v>
      </c>
      <c r="H7" s="52">
        <v>2.4</v>
      </c>
      <c r="I7" s="52">
        <v>4.7</v>
      </c>
      <c r="J7" s="52">
        <v>7</v>
      </c>
      <c r="K7" s="52">
        <v>9.3000000000000007</v>
      </c>
      <c r="L7" s="52">
        <v>11.6</v>
      </c>
      <c r="M7" s="54">
        <v>13.9</v>
      </c>
      <c r="N7" s="51"/>
    </row>
    <row r="8" spans="1:14" ht="30" customHeight="1">
      <c r="A8" s="50"/>
      <c r="B8" s="78">
        <v>60</v>
      </c>
      <c r="C8" s="52">
        <v>-6.8</v>
      </c>
      <c r="D8" s="52">
        <v>-4.4000000000000004</v>
      </c>
      <c r="E8" s="52">
        <v>-2.1</v>
      </c>
      <c r="F8" s="52">
        <v>0.3</v>
      </c>
      <c r="G8" s="52">
        <v>2.6</v>
      </c>
      <c r="H8" s="52">
        <v>5</v>
      </c>
      <c r="I8" s="52">
        <v>7.3</v>
      </c>
      <c r="J8" s="52">
        <v>9.6999999999999993</v>
      </c>
      <c r="K8" s="52">
        <v>12</v>
      </c>
      <c r="L8" s="52">
        <v>14.4</v>
      </c>
      <c r="M8" s="54">
        <v>16.7</v>
      </c>
      <c r="N8" s="51"/>
    </row>
    <row r="9" spans="1:14" ht="30" customHeight="1">
      <c r="A9" s="50"/>
      <c r="B9" s="78">
        <v>70</v>
      </c>
      <c r="C9" s="52">
        <v>-4.8</v>
      </c>
      <c r="D9" s="52">
        <v>-2.4</v>
      </c>
      <c r="E9" s="52">
        <v>0</v>
      </c>
      <c r="F9" s="52">
        <v>2.4</v>
      </c>
      <c r="G9" s="52">
        <v>4.8</v>
      </c>
      <c r="H9" s="52">
        <v>7.2</v>
      </c>
      <c r="I9" s="52">
        <v>9.6</v>
      </c>
      <c r="J9" s="52">
        <v>12</v>
      </c>
      <c r="K9" s="52">
        <v>14.4</v>
      </c>
      <c r="L9" s="52">
        <v>16.8</v>
      </c>
      <c r="M9" s="54">
        <v>19.100000000000001</v>
      </c>
      <c r="N9" s="51"/>
    </row>
    <row r="10" spans="1:14" ht="30" customHeight="1">
      <c r="A10" s="50"/>
      <c r="B10" s="78">
        <v>80</v>
      </c>
      <c r="C10" s="52">
        <v>-3</v>
      </c>
      <c r="D10" s="52">
        <v>-0.6</v>
      </c>
      <c r="E10" s="52">
        <v>1.9</v>
      </c>
      <c r="F10" s="52">
        <v>4.3</v>
      </c>
      <c r="G10" s="52">
        <v>6.7</v>
      </c>
      <c r="H10" s="52">
        <v>9.1999999999999993</v>
      </c>
      <c r="I10" s="52">
        <v>11.6</v>
      </c>
      <c r="J10" s="52">
        <v>14</v>
      </c>
      <c r="K10" s="52">
        <v>16.399999999999999</v>
      </c>
      <c r="L10" s="52">
        <v>18.899999999999999</v>
      </c>
      <c r="M10" s="54">
        <v>21.3</v>
      </c>
      <c r="N10" s="51"/>
    </row>
    <row r="11" spans="1:14" ht="30" customHeight="1">
      <c r="A11" s="50"/>
      <c r="B11" s="78">
        <v>90</v>
      </c>
      <c r="C11" s="52">
        <v>-1.4</v>
      </c>
      <c r="D11" s="52">
        <v>1</v>
      </c>
      <c r="E11" s="52">
        <v>3.5</v>
      </c>
      <c r="F11" s="52">
        <v>6</v>
      </c>
      <c r="G11" s="52">
        <v>8.4</v>
      </c>
      <c r="H11" s="52">
        <v>10.9</v>
      </c>
      <c r="I11" s="52">
        <v>13.4</v>
      </c>
      <c r="J11" s="52">
        <v>15.8</v>
      </c>
      <c r="K11" s="52">
        <v>18.3</v>
      </c>
      <c r="L11" s="52">
        <v>20.8</v>
      </c>
      <c r="M11" s="54">
        <v>23.2</v>
      </c>
      <c r="N11" s="51"/>
    </row>
    <row r="12" spans="1:14" ht="30" customHeight="1" thickBot="1">
      <c r="A12" s="50"/>
      <c r="B12" s="79">
        <v>100</v>
      </c>
      <c r="C12" s="55">
        <v>0</v>
      </c>
      <c r="D12" s="55">
        <v>2.5</v>
      </c>
      <c r="E12" s="55">
        <v>5</v>
      </c>
      <c r="F12" s="55">
        <v>7.5</v>
      </c>
      <c r="G12" s="55">
        <v>10</v>
      </c>
      <c r="H12" s="55">
        <v>12.5</v>
      </c>
      <c r="I12" s="55">
        <v>15</v>
      </c>
      <c r="J12" s="55">
        <v>17.5</v>
      </c>
      <c r="K12" s="55">
        <v>20</v>
      </c>
      <c r="L12" s="55">
        <v>22.5</v>
      </c>
      <c r="M12" s="56">
        <v>25</v>
      </c>
      <c r="N12" s="51"/>
    </row>
    <row r="13" spans="1:14">
      <c r="A13" s="50"/>
      <c r="B13" s="57" t="s">
        <v>45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1"/>
    </row>
    <row r="14" spans="1:14" ht="21">
      <c r="A14" s="50"/>
      <c r="B14" s="58" t="s">
        <v>34</v>
      </c>
      <c r="C14" s="58"/>
      <c r="D14" s="58"/>
      <c r="E14" s="58"/>
      <c r="F14" s="73">
        <f>+Dugpunkt!B2</f>
        <v>5</v>
      </c>
      <c r="G14" s="59" t="s">
        <v>35</v>
      </c>
      <c r="H14" s="140" t="s">
        <v>36</v>
      </c>
      <c r="I14" s="140"/>
      <c r="J14" s="140"/>
      <c r="K14" s="140"/>
      <c r="L14" s="74">
        <f>+Dugpunkt!B3</f>
        <v>80</v>
      </c>
      <c r="M14" s="59" t="s">
        <v>37</v>
      </c>
      <c r="N14" s="51"/>
    </row>
    <row r="15" spans="1:14" ht="21">
      <c r="A15" s="50"/>
      <c r="B15" s="60" t="s">
        <v>38</v>
      </c>
      <c r="C15" s="61"/>
      <c r="D15" s="61"/>
      <c r="E15" s="61"/>
      <c r="F15" s="61"/>
      <c r="G15" s="61"/>
      <c r="H15" s="57"/>
      <c r="I15" s="57"/>
      <c r="J15" s="74">
        <f>+Dugpunkt!B4</f>
        <v>1.8</v>
      </c>
      <c r="K15" s="59" t="s">
        <v>35</v>
      </c>
      <c r="L15" s="61" t="s">
        <v>39</v>
      </c>
      <c r="M15" s="57"/>
      <c r="N15" s="51"/>
    </row>
    <row r="16" spans="1:14" ht="21">
      <c r="A16" s="50"/>
      <c r="B16" s="61" t="s">
        <v>40</v>
      </c>
      <c r="C16" s="61"/>
      <c r="D16" s="61"/>
      <c r="E16" s="61"/>
      <c r="F16" s="61"/>
      <c r="G16" s="61"/>
      <c r="H16" s="61"/>
      <c r="I16" s="57"/>
      <c r="J16" s="74">
        <v>3</v>
      </c>
      <c r="K16" s="59" t="s">
        <v>35</v>
      </c>
      <c r="L16" s="61" t="s">
        <v>41</v>
      </c>
      <c r="M16" s="57"/>
      <c r="N16" s="51"/>
    </row>
    <row r="17" spans="1:14" ht="21">
      <c r="A17" s="50"/>
      <c r="B17" s="62" t="s">
        <v>56</v>
      </c>
      <c r="C17" s="61"/>
      <c r="D17" s="61"/>
      <c r="E17" s="61"/>
      <c r="F17" s="61"/>
      <c r="G17" s="61"/>
      <c r="H17" s="61"/>
      <c r="I17" s="61"/>
      <c r="J17" s="61"/>
      <c r="K17" s="57"/>
      <c r="L17" s="63">
        <f>J15+J16</f>
        <v>4.8</v>
      </c>
      <c r="M17" s="59" t="s">
        <v>52</v>
      </c>
      <c r="N17" s="51"/>
    </row>
    <row r="18" spans="1:14" ht="21">
      <c r="A18" s="50"/>
      <c r="B18" s="61" t="s">
        <v>46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57"/>
      <c r="N18" s="51"/>
    </row>
    <row r="19" spans="1:14">
      <c r="A19" s="50"/>
      <c r="B19" s="57" t="s">
        <v>44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1"/>
    </row>
    <row r="20" spans="1:14" ht="21">
      <c r="A20" s="50"/>
      <c r="B20" s="57"/>
      <c r="C20" s="57"/>
      <c r="D20" s="57"/>
      <c r="E20" s="57"/>
      <c r="F20" s="141" t="s">
        <v>4</v>
      </c>
      <c r="G20" s="141"/>
      <c r="H20" s="141"/>
      <c r="I20" s="141"/>
      <c r="J20" s="65"/>
      <c r="K20" s="65"/>
      <c r="L20" s="65"/>
      <c r="M20" s="65"/>
      <c r="N20" s="66"/>
    </row>
    <row r="21" spans="1:14" ht="21">
      <c r="A21" s="50"/>
      <c r="B21" s="64" t="s">
        <v>42</v>
      </c>
      <c r="C21" s="57"/>
      <c r="D21" s="57"/>
      <c r="E21" s="57"/>
      <c r="F21" s="142" t="s">
        <v>5</v>
      </c>
      <c r="G21" s="142"/>
      <c r="H21" s="142"/>
      <c r="I21" s="142"/>
      <c r="J21" s="67"/>
      <c r="K21" s="67"/>
      <c r="L21" s="67"/>
      <c r="M21" s="67"/>
      <c r="N21" s="68"/>
    </row>
    <row r="22" spans="1:14" ht="21">
      <c r="A22" s="50"/>
      <c r="B22" s="57" t="s">
        <v>6</v>
      </c>
      <c r="C22" s="57"/>
      <c r="D22" s="57"/>
      <c r="E22" s="57"/>
      <c r="F22" s="143" t="s">
        <v>7</v>
      </c>
      <c r="G22" s="143"/>
      <c r="H22" s="143"/>
      <c r="I22" s="143"/>
      <c r="J22" s="69"/>
      <c r="K22" s="69"/>
      <c r="L22" s="144" t="s">
        <v>8</v>
      </c>
      <c r="M22" s="144"/>
      <c r="N22" s="70"/>
    </row>
    <row r="23" spans="1:14" ht="18" customHeight="1" thickBot="1">
      <c r="A23" s="71"/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72"/>
    </row>
  </sheetData>
  <sheetProtection password="D7AA" sheet="1" objects="1" scenarios="1"/>
  <mergeCells count="8">
    <mergeCell ref="B23:M23"/>
    <mergeCell ref="A1:N1"/>
    <mergeCell ref="B2:M2"/>
    <mergeCell ref="H14:K14"/>
    <mergeCell ref="F20:I20"/>
    <mergeCell ref="F21:I21"/>
    <mergeCell ref="F22:I22"/>
    <mergeCell ref="L22:M22"/>
  </mergeCells>
  <hyperlinks>
    <hyperlink ref="B21" r:id="rId1" display="https://www.kefasystem.com/da/service/taupunktrechner.html"/>
    <hyperlink ref="F21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6"/>
  <sheetViews>
    <sheetView workbookViewId="0"/>
  </sheetViews>
  <sheetFormatPr defaultRowHeight="18.75"/>
  <cols>
    <col min="1" max="1" width="4.7109375" style="49" customWidth="1"/>
    <col min="2" max="3" width="9.140625" style="49"/>
    <col min="4" max="4" width="9" style="49" customWidth="1"/>
    <col min="5" max="5" width="9.140625" style="49"/>
    <col min="6" max="30" width="8.85546875" style="49" customWidth="1"/>
    <col min="31" max="31" width="4.7109375" style="49" customWidth="1"/>
    <col min="32" max="16384" width="9.140625" style="49"/>
  </cols>
  <sheetData>
    <row r="1" spans="1:31" ht="26.25">
      <c r="A1" s="89"/>
      <c r="B1" s="145" t="s">
        <v>53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90"/>
    </row>
    <row r="2" spans="1:31">
      <c r="A2" s="91"/>
      <c r="B2" s="146" t="s">
        <v>47</v>
      </c>
      <c r="C2" s="147"/>
      <c r="D2" s="147"/>
      <c r="E2" s="148"/>
      <c r="F2" s="86">
        <v>-20</v>
      </c>
      <c r="G2" s="86">
        <v>-15</v>
      </c>
      <c r="H2" s="86">
        <v>-10</v>
      </c>
      <c r="I2" s="86">
        <v>-5</v>
      </c>
      <c r="J2" s="86">
        <v>0</v>
      </c>
      <c r="K2" s="86">
        <v>5</v>
      </c>
      <c r="L2" s="86">
        <v>10</v>
      </c>
      <c r="M2" s="86">
        <v>15</v>
      </c>
      <c r="N2" s="86">
        <v>20</v>
      </c>
      <c r="O2" s="86">
        <v>25</v>
      </c>
      <c r="P2" s="86">
        <v>30</v>
      </c>
      <c r="Q2" s="86">
        <v>35</v>
      </c>
      <c r="R2" s="86">
        <v>40</v>
      </c>
      <c r="S2" s="86">
        <v>45</v>
      </c>
      <c r="T2" s="86">
        <v>50</v>
      </c>
      <c r="U2" s="86">
        <v>55</v>
      </c>
      <c r="V2" s="86">
        <v>60</v>
      </c>
      <c r="W2" s="86">
        <v>65</v>
      </c>
      <c r="X2" s="86">
        <v>70</v>
      </c>
      <c r="Y2" s="86">
        <v>75</v>
      </c>
      <c r="Z2" s="86">
        <v>80</v>
      </c>
      <c r="AA2" s="86">
        <v>85</v>
      </c>
      <c r="AB2" s="86">
        <v>90</v>
      </c>
      <c r="AC2" s="86">
        <v>95</v>
      </c>
      <c r="AD2" s="86">
        <v>100</v>
      </c>
      <c r="AE2" s="92"/>
    </row>
    <row r="3" spans="1:31">
      <c r="A3" s="91"/>
      <c r="B3" s="149" t="s">
        <v>48</v>
      </c>
      <c r="C3" s="150"/>
      <c r="D3" s="150"/>
      <c r="E3" s="151"/>
      <c r="F3" s="87">
        <v>1</v>
      </c>
      <c r="G3" s="87">
        <v>1.5</v>
      </c>
      <c r="H3" s="87">
        <v>2.2999999999999998</v>
      </c>
      <c r="I3" s="87">
        <v>3.4</v>
      </c>
      <c r="J3" s="87">
        <v>4.8</v>
      </c>
      <c r="K3" s="87">
        <v>6.8</v>
      </c>
      <c r="L3" s="87">
        <v>9.4</v>
      </c>
      <c r="M3" s="87">
        <v>12.8</v>
      </c>
      <c r="N3" s="87">
        <v>17.3</v>
      </c>
      <c r="O3" s="87">
        <v>23.1</v>
      </c>
      <c r="P3" s="87">
        <v>30.4</v>
      </c>
      <c r="Q3" s="87">
        <v>39.6</v>
      </c>
      <c r="R3" s="87">
        <v>51.2</v>
      </c>
      <c r="S3" s="87">
        <v>65.5</v>
      </c>
      <c r="T3" s="87">
        <v>83</v>
      </c>
      <c r="U3" s="87">
        <v>104.2</v>
      </c>
      <c r="V3" s="88">
        <v>130</v>
      </c>
      <c r="W3" s="88">
        <v>160.80000000000001</v>
      </c>
      <c r="X3" s="88">
        <v>197.5</v>
      </c>
      <c r="Y3" s="88">
        <v>241</v>
      </c>
      <c r="Z3" s="88">
        <v>292</v>
      </c>
      <c r="AA3" s="88">
        <v>351.6</v>
      </c>
      <c r="AB3" s="88">
        <v>421</v>
      </c>
      <c r="AC3" s="88">
        <v>501</v>
      </c>
      <c r="AD3" s="88">
        <v>593.20000000000005</v>
      </c>
      <c r="AE3" s="92"/>
    </row>
    <row r="4" spans="1:31" ht="17.100000000000001" customHeight="1">
      <c r="A4" s="91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92"/>
    </row>
    <row r="5" spans="1:31" ht="17.100000000000001" customHeight="1">
      <c r="A5" s="91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92"/>
    </row>
    <row r="6" spans="1:31" ht="17.100000000000001" customHeight="1">
      <c r="A6" s="91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92"/>
    </row>
    <row r="7" spans="1:31" ht="17.100000000000001" customHeight="1">
      <c r="A7" s="91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92"/>
    </row>
    <row r="8" spans="1:31" ht="17.100000000000001" customHeight="1">
      <c r="A8" s="91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92"/>
    </row>
    <row r="9" spans="1:31" ht="17.100000000000001" customHeight="1">
      <c r="A9" s="91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92"/>
    </row>
    <row r="10" spans="1:31" ht="17.100000000000001" customHeight="1">
      <c r="A10" s="91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92"/>
    </row>
    <row r="11" spans="1:31" ht="17.100000000000001" customHeight="1">
      <c r="A11" s="91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92"/>
    </row>
    <row r="12" spans="1:31" ht="17.100000000000001" customHeight="1">
      <c r="A12" s="91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92"/>
    </row>
    <row r="13" spans="1:31" ht="17.100000000000001" customHeight="1">
      <c r="A13" s="91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92"/>
    </row>
    <row r="14" spans="1:31" ht="17.100000000000001" customHeight="1">
      <c r="A14" s="91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92"/>
    </row>
    <row r="15" spans="1:31" ht="17.100000000000001" customHeight="1">
      <c r="A15" s="91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92"/>
    </row>
    <row r="16" spans="1:31" ht="17.100000000000001" customHeight="1">
      <c r="A16" s="91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92"/>
    </row>
    <row r="17" spans="1:31" ht="17.100000000000001" customHeight="1">
      <c r="A17" s="91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92"/>
    </row>
    <row r="18" spans="1:31" ht="17.100000000000001" customHeight="1">
      <c r="A18" s="91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92"/>
    </row>
    <row r="19" spans="1:31" ht="17.100000000000001" customHeight="1">
      <c r="A19" s="91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92"/>
    </row>
    <row r="20" spans="1:31" ht="17.100000000000001" customHeight="1">
      <c r="A20" s="91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92"/>
    </row>
    <row r="21" spans="1:31" ht="17.100000000000001" customHeight="1">
      <c r="A21" s="91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92"/>
    </row>
    <row r="22" spans="1:31" ht="17.100000000000001" customHeight="1">
      <c r="A22" s="91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92"/>
    </row>
    <row r="23" spans="1:31" ht="17.100000000000001" customHeight="1">
      <c r="A23" s="91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92"/>
    </row>
    <row r="24" spans="1:31" ht="17.100000000000001" customHeight="1">
      <c r="A24" s="91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92"/>
    </row>
    <row r="25" spans="1:31" ht="17.100000000000001" customHeight="1">
      <c r="A25" s="91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92"/>
    </row>
    <row r="26" spans="1:31" ht="17.100000000000001" customHeight="1">
      <c r="A26" s="91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92"/>
    </row>
    <row r="27" spans="1:31" ht="17.100000000000001" customHeight="1">
      <c r="A27" s="91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92"/>
    </row>
    <row r="28" spans="1:31" ht="17.100000000000001" customHeight="1">
      <c r="A28" s="91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92"/>
    </row>
    <row r="29" spans="1:31" ht="17.100000000000001" customHeight="1">
      <c r="A29" s="91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92"/>
    </row>
    <row r="30" spans="1:31" ht="17.100000000000001" customHeight="1">
      <c r="A30" s="91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92"/>
    </row>
    <row r="31" spans="1:31" ht="17.100000000000001" customHeight="1">
      <c r="A31" s="91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92"/>
    </row>
    <row r="32" spans="1:31" ht="17.100000000000001" customHeight="1">
      <c r="A32" s="91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92"/>
    </row>
    <row r="33" spans="1:31" ht="17.100000000000001" customHeight="1">
      <c r="A33" s="91"/>
      <c r="B33" s="57"/>
      <c r="C33" s="57"/>
      <c r="D33" s="57"/>
      <c r="E33" s="57"/>
      <c r="F33" s="57"/>
      <c r="G33" s="65"/>
      <c r="H33" s="65"/>
      <c r="I33" s="65"/>
      <c r="J33" s="65"/>
      <c r="K33" s="65"/>
      <c r="L33" s="65"/>
      <c r="M33" s="141" t="s">
        <v>4</v>
      </c>
      <c r="N33" s="141"/>
      <c r="O33" s="141"/>
      <c r="P33" s="141"/>
      <c r="Q33" s="141"/>
      <c r="R33" s="141"/>
      <c r="S33" s="141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92"/>
    </row>
    <row r="34" spans="1:31" ht="17.100000000000001" customHeight="1">
      <c r="A34" s="91"/>
      <c r="B34" s="64" t="s">
        <v>42</v>
      </c>
      <c r="C34" s="57"/>
      <c r="D34" s="57"/>
      <c r="E34" s="57"/>
      <c r="F34" s="57"/>
      <c r="G34" s="67"/>
      <c r="H34" s="67"/>
      <c r="I34" s="67"/>
      <c r="J34" s="67"/>
      <c r="K34" s="67"/>
      <c r="L34" s="67"/>
      <c r="M34" s="142" t="s">
        <v>5</v>
      </c>
      <c r="N34" s="142"/>
      <c r="O34" s="142"/>
      <c r="P34" s="142"/>
      <c r="Q34" s="142"/>
      <c r="R34" s="142"/>
      <c r="S34" s="142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92"/>
    </row>
    <row r="35" spans="1:31" ht="17.100000000000001" customHeight="1">
      <c r="A35" s="91"/>
      <c r="B35" s="57" t="s">
        <v>6</v>
      </c>
      <c r="C35" s="57"/>
      <c r="D35" s="57"/>
      <c r="E35" s="57"/>
      <c r="F35" s="57"/>
      <c r="G35" s="69"/>
      <c r="H35" s="69"/>
      <c r="I35" s="69"/>
      <c r="J35" s="69"/>
      <c r="K35" s="69"/>
      <c r="L35" s="57"/>
      <c r="M35" s="143" t="s">
        <v>7</v>
      </c>
      <c r="N35" s="143"/>
      <c r="O35" s="143"/>
      <c r="P35" s="143"/>
      <c r="Q35" s="143"/>
      <c r="R35" s="143"/>
      <c r="S35" s="143"/>
      <c r="T35" s="57"/>
      <c r="U35" s="57"/>
      <c r="V35" s="57"/>
      <c r="W35" s="57"/>
      <c r="X35" s="57"/>
      <c r="Y35" s="57"/>
      <c r="Z35" s="57"/>
      <c r="AA35" s="57"/>
      <c r="AB35" s="57"/>
      <c r="AC35" s="144" t="s">
        <v>8</v>
      </c>
      <c r="AD35" s="144"/>
      <c r="AE35" s="92"/>
    </row>
    <row r="36" spans="1:31" ht="17.100000000000001" customHeight="1" thickBot="1">
      <c r="A36" s="93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5"/>
    </row>
  </sheetData>
  <sheetProtection password="D7AA" sheet="1" objects="1" scenarios="1"/>
  <mergeCells count="7">
    <mergeCell ref="B1:AD1"/>
    <mergeCell ref="AC35:AD35"/>
    <mergeCell ref="M33:S33"/>
    <mergeCell ref="M35:S35"/>
    <mergeCell ref="M34:S34"/>
    <mergeCell ref="B2:E2"/>
    <mergeCell ref="B3:E3"/>
  </mergeCells>
  <hyperlinks>
    <hyperlink ref="B34" r:id="rId1" display="https://www.kefasystem.com/da/service/taupunktrechner.html"/>
    <hyperlink ref="M34" r:id="rId2"/>
  </hyperlinks>
  <pageMargins left="0.7" right="0.7" top="0.75" bottom="0.75" header="0.3" footer="0.3"/>
  <pageSetup paperSize="9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57"/>
  <sheetViews>
    <sheetView workbookViewId="0">
      <selection sqref="A1:AC1"/>
    </sheetView>
  </sheetViews>
  <sheetFormatPr defaultRowHeight="21"/>
  <cols>
    <col min="1" max="1" width="10.7109375" style="97" customWidth="1"/>
    <col min="2" max="28" width="9.140625" style="97"/>
    <col min="29" max="29" width="10.5703125" style="97" customWidth="1"/>
    <col min="30" max="16384" width="9.140625" style="97"/>
  </cols>
  <sheetData>
    <row r="1" spans="1:29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</row>
    <row r="2" spans="1:29" ht="23.25">
      <c r="A2" s="154"/>
      <c r="B2" s="152" t="s">
        <v>57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4"/>
    </row>
    <row r="3" spans="1:29">
      <c r="A3" s="154"/>
      <c r="B3" s="99" t="s">
        <v>58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154"/>
    </row>
    <row r="4" spans="1:29">
      <c r="A4" s="154"/>
      <c r="B4" s="100" t="s">
        <v>59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154"/>
    </row>
    <row r="5" spans="1:29">
      <c r="A5" s="154"/>
      <c r="B5" s="101" t="s">
        <v>62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154"/>
    </row>
    <row r="6" spans="1:29">
      <c r="A6" s="154"/>
      <c r="B6" s="101" t="s">
        <v>76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154"/>
    </row>
    <row r="7" spans="1:29">
      <c r="A7" s="154"/>
      <c r="B7" s="101" t="s">
        <v>77</v>
      </c>
      <c r="C7" s="101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154"/>
    </row>
    <row r="8" spans="1:29">
      <c r="A8" s="154"/>
      <c r="B8" s="101"/>
      <c r="C8" s="101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154"/>
    </row>
    <row r="9" spans="1:29">
      <c r="A9" s="154"/>
      <c r="B9" s="153" t="s">
        <v>61</v>
      </c>
      <c r="C9" s="153"/>
      <c r="D9" s="153"/>
      <c r="E9" s="153"/>
      <c r="F9" s="153"/>
      <c r="G9" s="153"/>
      <c r="H9" s="153"/>
      <c r="I9" s="153"/>
      <c r="J9" s="153"/>
      <c r="K9" s="153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154"/>
    </row>
    <row r="10" spans="1:29">
      <c r="A10" s="154"/>
      <c r="B10" s="102"/>
      <c r="C10" s="101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154"/>
    </row>
    <row r="11" spans="1:29">
      <c r="A11" s="154"/>
      <c r="B11" s="102"/>
      <c r="C11" s="101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154"/>
    </row>
    <row r="12" spans="1:29">
      <c r="A12" s="154"/>
      <c r="B12" s="99"/>
      <c r="C12" s="101"/>
      <c r="D12" s="99"/>
      <c r="E12" s="99"/>
      <c r="F12" s="99"/>
      <c r="G12" s="101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154"/>
    </row>
    <row r="13" spans="1:29">
      <c r="A13" s="154"/>
      <c r="B13" s="102"/>
      <c r="C13" s="101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154"/>
    </row>
    <row r="14" spans="1:29">
      <c r="A14" s="154"/>
      <c r="B14" s="102"/>
      <c r="C14" s="101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154"/>
    </row>
    <row r="15" spans="1:29">
      <c r="A15" s="154"/>
      <c r="B15" s="102"/>
      <c r="C15" s="101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154"/>
    </row>
    <row r="16" spans="1:29">
      <c r="A16" s="154"/>
      <c r="B16" s="102"/>
      <c r="C16" s="101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154"/>
    </row>
    <row r="17" spans="1:29">
      <c r="A17" s="154"/>
      <c r="B17" s="102"/>
      <c r="C17" s="101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154"/>
    </row>
    <row r="18" spans="1:29">
      <c r="A18" s="154"/>
      <c r="B18" s="102"/>
      <c r="C18" s="101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154"/>
    </row>
    <row r="19" spans="1:29">
      <c r="A19" s="154"/>
      <c r="B19" s="102"/>
      <c r="C19" s="101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154"/>
    </row>
    <row r="20" spans="1:29">
      <c r="A20" s="154"/>
      <c r="B20" s="102"/>
      <c r="C20" s="101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154"/>
    </row>
    <row r="21" spans="1:29">
      <c r="A21" s="154"/>
      <c r="B21" s="101" t="s">
        <v>63</v>
      </c>
      <c r="C21" s="101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154"/>
    </row>
    <row r="22" spans="1:29">
      <c r="A22" s="154"/>
      <c r="B22" s="103" t="s">
        <v>64</v>
      </c>
      <c r="C22" s="101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154"/>
    </row>
    <row r="23" spans="1:29">
      <c r="A23" s="154"/>
      <c r="B23" s="103" t="s">
        <v>70</v>
      </c>
      <c r="C23" s="101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154"/>
    </row>
    <row r="24" spans="1:29">
      <c r="A24" s="154"/>
      <c r="B24" s="102"/>
      <c r="C24" s="101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154"/>
    </row>
    <row r="25" spans="1:29">
      <c r="A25" s="154"/>
      <c r="B25" s="104" t="s">
        <v>65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154"/>
    </row>
    <row r="26" spans="1:29">
      <c r="A26" s="154"/>
      <c r="B26" s="104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154"/>
    </row>
    <row r="27" spans="1:29">
      <c r="A27" s="154"/>
      <c r="B27" s="104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154"/>
    </row>
    <row r="28" spans="1:29">
      <c r="A28" s="154"/>
      <c r="B28" s="104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154"/>
    </row>
    <row r="29" spans="1:29">
      <c r="A29" s="154"/>
      <c r="B29" s="104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154"/>
    </row>
    <row r="30" spans="1:29">
      <c r="A30" s="154"/>
      <c r="B30" s="104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154"/>
    </row>
    <row r="31" spans="1:29">
      <c r="A31" s="154"/>
      <c r="B31" s="104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154"/>
    </row>
    <row r="32" spans="1:29">
      <c r="A32" s="154"/>
      <c r="B32" s="104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154"/>
    </row>
    <row r="33" spans="1:29">
      <c r="A33" s="154"/>
      <c r="B33" s="104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154"/>
    </row>
    <row r="34" spans="1:29">
      <c r="A34" s="154"/>
      <c r="B34" s="104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154"/>
    </row>
    <row r="35" spans="1:29">
      <c r="A35" s="154"/>
      <c r="B35" s="104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154"/>
    </row>
    <row r="36" spans="1:29">
      <c r="A36" s="154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154"/>
    </row>
    <row r="37" spans="1:29">
      <c r="A37" s="154"/>
      <c r="B37" s="98" t="s">
        <v>66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154"/>
    </row>
    <row r="38" spans="1:29">
      <c r="A38" s="154"/>
      <c r="B38" s="99" t="s">
        <v>67</v>
      </c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154"/>
    </row>
    <row r="39" spans="1:29">
      <c r="A39" s="154"/>
      <c r="B39" s="99" t="s">
        <v>68</v>
      </c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154"/>
    </row>
    <row r="40" spans="1:29">
      <c r="A40" s="154"/>
      <c r="B40" s="99" t="s">
        <v>69</v>
      </c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154"/>
    </row>
    <row r="41" spans="1:29">
      <c r="A41" s="154"/>
      <c r="B41" s="99" t="s">
        <v>71</v>
      </c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154"/>
    </row>
    <row r="42" spans="1:29">
      <c r="A42" s="154"/>
      <c r="B42" s="105" t="s">
        <v>72</v>
      </c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154"/>
    </row>
    <row r="43" spans="1:29">
      <c r="A43" s="154"/>
      <c r="B43" s="105" t="s">
        <v>73</v>
      </c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154"/>
    </row>
    <row r="44" spans="1:29">
      <c r="A44" s="154"/>
      <c r="B44" s="105" t="s">
        <v>74</v>
      </c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154"/>
    </row>
    <row r="45" spans="1:29">
      <c r="A45" s="154"/>
      <c r="B45" s="99" t="s">
        <v>75</v>
      </c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154"/>
    </row>
    <row r="46" spans="1:29">
      <c r="A46" s="154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154"/>
    </row>
    <row r="47" spans="1:29">
      <c r="A47" s="154"/>
      <c r="B47" s="106" t="s">
        <v>60</v>
      </c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154"/>
    </row>
    <row r="48" spans="1:29" ht="23.25">
      <c r="A48" s="154"/>
      <c r="B48" s="99" t="s">
        <v>40</v>
      </c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113">
        <f>Tabel!J16</f>
        <v>3</v>
      </c>
      <c r="N48" s="113" t="str">
        <f>Tabel!K16</f>
        <v>⁰C</v>
      </c>
      <c r="O48" s="99" t="s">
        <v>41</v>
      </c>
      <c r="P48" s="99"/>
      <c r="Q48" s="99"/>
      <c r="R48" s="99" t="s">
        <v>78</v>
      </c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154"/>
    </row>
    <row r="49" spans="1:29">
      <c r="A49" s="154"/>
      <c r="B49" s="99" t="s">
        <v>79</v>
      </c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154"/>
    </row>
    <row r="50" spans="1:29">
      <c r="A50" s="154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154"/>
    </row>
    <row r="51" spans="1:29" ht="23.25">
      <c r="A51" s="154"/>
      <c r="B51" s="155" t="str">
        <f>Dugpunkt!A26</f>
        <v>Dugpunktet ved 5°C og 80 % luftfugtighed er 1,8 °C. Hvilket vil sige, at temperaturen på røgeovnens riste og sider i dette tilfælde bør være minimum: 4,8 ⁰C</v>
      </c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4"/>
    </row>
    <row r="52" spans="1:29">
      <c r="A52" s="154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154"/>
    </row>
    <row r="53" spans="1:29">
      <c r="A53" s="154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141" t="s">
        <v>4</v>
      </c>
      <c r="N53" s="141"/>
      <c r="O53" s="141"/>
      <c r="P53" s="141"/>
      <c r="Q53" s="141"/>
      <c r="R53" s="141"/>
      <c r="S53" s="141"/>
      <c r="T53" s="99"/>
      <c r="U53" s="99"/>
      <c r="V53" s="99"/>
      <c r="W53" s="99"/>
      <c r="X53" s="99"/>
      <c r="Y53" s="99"/>
      <c r="Z53" s="99"/>
      <c r="AA53" s="99"/>
      <c r="AB53" s="99"/>
      <c r="AC53" s="154"/>
    </row>
    <row r="54" spans="1:29">
      <c r="A54" s="154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142" t="s">
        <v>5</v>
      </c>
      <c r="N54" s="142"/>
      <c r="O54" s="142"/>
      <c r="P54" s="142"/>
      <c r="Q54" s="142"/>
      <c r="R54" s="142"/>
      <c r="S54" s="142"/>
      <c r="T54" s="99"/>
      <c r="U54" s="99"/>
      <c r="V54" s="99"/>
      <c r="W54" s="99"/>
      <c r="X54" s="99"/>
      <c r="Y54" s="99"/>
      <c r="Z54" s="99"/>
      <c r="AA54" s="99"/>
      <c r="AB54" s="99"/>
      <c r="AC54" s="154"/>
    </row>
    <row r="55" spans="1:29">
      <c r="A55" s="154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143" t="s">
        <v>7</v>
      </c>
      <c r="N55" s="143"/>
      <c r="O55" s="143"/>
      <c r="P55" s="143"/>
      <c r="Q55" s="143"/>
      <c r="R55" s="143"/>
      <c r="S55" s="143"/>
      <c r="T55" s="99"/>
      <c r="U55" s="99"/>
      <c r="V55" s="99"/>
      <c r="W55" s="99"/>
      <c r="X55" s="99"/>
      <c r="Y55" s="99"/>
      <c r="Z55" s="99"/>
      <c r="AA55" s="99"/>
      <c r="AB55" s="99"/>
      <c r="AC55" s="154"/>
    </row>
    <row r="56" spans="1:29">
      <c r="A56" s="154"/>
      <c r="B56" s="57" t="s">
        <v>6</v>
      </c>
      <c r="C56" s="99"/>
      <c r="D56" s="107" t="s">
        <v>42</v>
      </c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144" t="s">
        <v>8</v>
      </c>
      <c r="AB56" s="144"/>
      <c r="AC56" s="154"/>
    </row>
    <row r="57" spans="1:29">
      <c r="A57" s="154"/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</row>
  </sheetData>
  <sheetProtection password="D7AA" sheet="1" objects="1" scenarios="1"/>
  <mergeCells count="11">
    <mergeCell ref="B2:AB2"/>
    <mergeCell ref="B9:K9"/>
    <mergeCell ref="A57:AC57"/>
    <mergeCell ref="A1:AC1"/>
    <mergeCell ref="A2:A56"/>
    <mergeCell ref="AC2:AC56"/>
    <mergeCell ref="AA56:AB56"/>
    <mergeCell ref="M53:S53"/>
    <mergeCell ref="M54:S54"/>
    <mergeCell ref="M55:S55"/>
    <mergeCell ref="B51:AB51"/>
  </mergeCells>
  <hyperlinks>
    <hyperlink ref="M54" r:id="rId1"/>
    <hyperlink ref="D56" r:id="rId2" display="https://www.kefasystem.com/da/service/taupunktrechner.html"/>
  </hyperlinks>
  <pageMargins left="0.7" right="0.7" top="0.75" bottom="0.75" header="0.3" footer="0.3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53"/>
  <sheetViews>
    <sheetView tabSelected="1" workbookViewId="0">
      <selection activeCell="B2" sqref="B2"/>
    </sheetView>
  </sheetViews>
  <sheetFormatPr defaultRowHeight="18.75"/>
  <cols>
    <col min="1" max="2" width="16.7109375" style="1" customWidth="1"/>
    <col min="3" max="23" width="10.7109375" style="1" customWidth="1"/>
    <col min="24" max="24" width="9.42578125" style="1" customWidth="1"/>
    <col min="25" max="16384" width="9.140625" style="1"/>
  </cols>
  <sheetData>
    <row r="1" spans="1:24" ht="23.25">
      <c r="A1" s="156" t="s">
        <v>80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8"/>
    </row>
    <row r="2" spans="1:24" ht="18.75" customHeight="1">
      <c r="A2" s="16" t="s">
        <v>1</v>
      </c>
      <c r="B2" s="2">
        <v>8</v>
      </c>
      <c r="C2" s="35"/>
      <c r="D2" s="6" t="s">
        <v>81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/>
      <c r="R2" s="8"/>
      <c r="S2" s="40">
        <f>243.04*(((17.625*$B$4)/(243.04+$B$4))-LN($B$3/100))/(17.625+LN($B$3/100)-((17.625*$B$4)/(243.04+$B$4)))</f>
        <v>7.9631881994474094</v>
      </c>
      <c r="T2" s="9"/>
      <c r="U2" s="9"/>
      <c r="V2" s="9"/>
      <c r="W2" s="9"/>
      <c r="X2" s="17"/>
    </row>
    <row r="3" spans="1:24" ht="18.75" customHeight="1">
      <c r="A3" s="16" t="s">
        <v>2</v>
      </c>
      <c r="B3" s="2">
        <v>26</v>
      </c>
      <c r="C3" s="35"/>
      <c r="D3" s="6" t="s">
        <v>82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8"/>
      <c r="S3" s="40">
        <f>100*EXP((17.625*$B$4)/(243.04+$B$4))/EXP((17.625*$B$2)/(243.04+$B$2))</f>
        <v>25.935016689584533</v>
      </c>
      <c r="T3" s="9"/>
      <c r="U3" s="9"/>
      <c r="V3" s="9"/>
      <c r="W3" s="9"/>
      <c r="X3" s="17"/>
    </row>
    <row r="4" spans="1:24" ht="19.5" customHeight="1">
      <c r="A4" s="16" t="s">
        <v>3</v>
      </c>
      <c r="B4" s="159">
        <f>+S4</f>
        <v>-10.4</v>
      </c>
      <c r="C4" s="35"/>
      <c r="D4" s="6" t="s">
        <v>83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  <c r="R4" s="8"/>
      <c r="S4" s="41">
        <f>ROUND(243.04*(LN($B$3/100)+((17.625*$B$2)/(243.04+$B$2)))/(17.625-LN($B$3/100)-((17.625*$B$2)/(243.04+$B$2))),1)</f>
        <v>-10.4</v>
      </c>
      <c r="T4" s="9"/>
      <c r="U4" s="160"/>
      <c r="V4" s="9"/>
      <c r="W4" s="9"/>
      <c r="X4" s="17"/>
    </row>
    <row r="5" spans="1:24" ht="20.100000000000001" customHeight="1">
      <c r="A5" s="18" t="s">
        <v>84</v>
      </c>
      <c r="B5" s="161"/>
      <c r="C5" s="10">
        <v>0</v>
      </c>
      <c r="D5" s="10">
        <v>1</v>
      </c>
      <c r="E5" s="10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>
        <v>13</v>
      </c>
      <c r="Q5" s="10">
        <v>14</v>
      </c>
      <c r="R5" s="10">
        <v>15</v>
      </c>
      <c r="S5" s="10">
        <v>16</v>
      </c>
      <c r="T5" s="10">
        <v>17</v>
      </c>
      <c r="U5" s="10">
        <v>18</v>
      </c>
      <c r="V5" s="10">
        <v>19</v>
      </c>
      <c r="W5" s="10">
        <v>20</v>
      </c>
      <c r="X5" s="19" t="s">
        <v>25</v>
      </c>
    </row>
    <row r="6" spans="1:24" ht="20.100000000000001" customHeight="1">
      <c r="A6" s="20" t="s">
        <v>85</v>
      </c>
      <c r="B6" s="162"/>
      <c r="C6" s="11">
        <f>+$B$3</f>
        <v>26</v>
      </c>
      <c r="D6" s="11">
        <f>+$C$6</f>
        <v>26</v>
      </c>
      <c r="E6" s="11">
        <f t="shared" ref="E6:W6" si="0">+$C$6</f>
        <v>26</v>
      </c>
      <c r="F6" s="11">
        <f t="shared" si="0"/>
        <v>26</v>
      </c>
      <c r="G6" s="11">
        <f t="shared" si="0"/>
        <v>26</v>
      </c>
      <c r="H6" s="11">
        <f t="shared" si="0"/>
        <v>26</v>
      </c>
      <c r="I6" s="11">
        <f t="shared" si="0"/>
        <v>26</v>
      </c>
      <c r="J6" s="11">
        <f t="shared" si="0"/>
        <v>26</v>
      </c>
      <c r="K6" s="11">
        <f t="shared" si="0"/>
        <v>26</v>
      </c>
      <c r="L6" s="11">
        <f t="shared" si="0"/>
        <v>26</v>
      </c>
      <c r="M6" s="11">
        <f t="shared" si="0"/>
        <v>26</v>
      </c>
      <c r="N6" s="11">
        <f t="shared" si="0"/>
        <v>26</v>
      </c>
      <c r="O6" s="11">
        <f t="shared" si="0"/>
        <v>26</v>
      </c>
      <c r="P6" s="11">
        <f t="shared" si="0"/>
        <v>26</v>
      </c>
      <c r="Q6" s="11">
        <f t="shared" si="0"/>
        <v>26</v>
      </c>
      <c r="R6" s="11">
        <f t="shared" si="0"/>
        <v>26</v>
      </c>
      <c r="S6" s="11">
        <f t="shared" si="0"/>
        <v>26</v>
      </c>
      <c r="T6" s="11">
        <f t="shared" si="0"/>
        <v>26</v>
      </c>
      <c r="U6" s="11">
        <f t="shared" si="0"/>
        <v>26</v>
      </c>
      <c r="V6" s="11">
        <f t="shared" si="0"/>
        <v>26</v>
      </c>
      <c r="W6" s="11">
        <f t="shared" si="0"/>
        <v>26</v>
      </c>
      <c r="X6" s="21" t="s">
        <v>0</v>
      </c>
    </row>
    <row r="7" spans="1:24" ht="20.100000000000001" customHeight="1">
      <c r="A7" s="22" t="s">
        <v>86</v>
      </c>
      <c r="B7" s="163"/>
      <c r="C7" s="12">
        <f>+C10</f>
        <v>-17.3</v>
      </c>
      <c r="D7" s="12">
        <f t="shared" ref="D7:W7" si="1">+D10</f>
        <v>-16.399999999999999</v>
      </c>
      <c r="E7" s="12">
        <f t="shared" si="1"/>
        <v>-15.5</v>
      </c>
      <c r="F7" s="12">
        <f t="shared" si="1"/>
        <v>-14.7</v>
      </c>
      <c r="G7" s="12">
        <f t="shared" si="1"/>
        <v>-13.8</v>
      </c>
      <c r="H7" s="12">
        <f t="shared" si="1"/>
        <v>-12.9</v>
      </c>
      <c r="I7" s="12">
        <f t="shared" si="1"/>
        <v>-12.1</v>
      </c>
      <c r="J7" s="12">
        <f t="shared" si="1"/>
        <v>-11.2</v>
      </c>
      <c r="K7" s="12">
        <f t="shared" si="1"/>
        <v>-10.4</v>
      </c>
      <c r="L7" s="12">
        <f t="shared" si="1"/>
        <v>-9.5</v>
      </c>
      <c r="M7" s="12">
        <f t="shared" si="1"/>
        <v>-8.6999999999999993</v>
      </c>
      <c r="N7" s="12">
        <f t="shared" si="1"/>
        <v>-7.8</v>
      </c>
      <c r="O7" s="12">
        <f t="shared" si="1"/>
        <v>-6.9</v>
      </c>
      <c r="P7" s="12">
        <f t="shared" si="1"/>
        <v>-6.1</v>
      </c>
      <c r="Q7" s="12">
        <f t="shared" si="1"/>
        <v>-5.2</v>
      </c>
      <c r="R7" s="12">
        <f t="shared" si="1"/>
        <v>-4.4000000000000004</v>
      </c>
      <c r="S7" s="12">
        <f t="shared" si="1"/>
        <v>-3.5</v>
      </c>
      <c r="T7" s="12">
        <f t="shared" si="1"/>
        <v>-2.7</v>
      </c>
      <c r="U7" s="12">
        <f t="shared" si="1"/>
        <v>-1.8</v>
      </c>
      <c r="V7" s="12">
        <f t="shared" si="1"/>
        <v>-0.9</v>
      </c>
      <c r="W7" s="12">
        <f t="shared" si="1"/>
        <v>-0.1</v>
      </c>
      <c r="X7" s="19" t="s">
        <v>25</v>
      </c>
    </row>
    <row r="8" spans="1:24" ht="20.100000000000001" customHeight="1">
      <c r="A8" s="23"/>
      <c r="B8" s="5" t="s">
        <v>1</v>
      </c>
      <c r="C8" s="13">
        <f>243.04*(((17.625*$B$4)/(243.04+$B$4))-LN($B$3/100))/(17.625+LN($B$3/100)-((17.625*$B$4)/(243.04+$B$4)))</f>
        <v>7.9631881994474094</v>
      </c>
      <c r="D8" s="13">
        <f t="shared" ref="D8:W8" si="2">243.04*(((17.625*$B$4)/(243.04+$B$4))-LN($B$3/100))/(17.625+LN($B$3/100)-((17.625*$B$4)/(243.04+$B$4)))</f>
        <v>7.9631881994474094</v>
      </c>
      <c r="E8" s="13">
        <f t="shared" si="2"/>
        <v>7.9631881994474094</v>
      </c>
      <c r="F8" s="13">
        <f t="shared" si="2"/>
        <v>7.9631881994474094</v>
      </c>
      <c r="G8" s="13">
        <f t="shared" si="2"/>
        <v>7.9631881994474094</v>
      </c>
      <c r="H8" s="13">
        <f t="shared" si="2"/>
        <v>7.9631881994474094</v>
      </c>
      <c r="I8" s="13">
        <f t="shared" si="2"/>
        <v>7.9631881994474094</v>
      </c>
      <c r="J8" s="13">
        <f t="shared" si="2"/>
        <v>7.9631881994474094</v>
      </c>
      <c r="K8" s="13">
        <f t="shared" si="2"/>
        <v>7.9631881994474094</v>
      </c>
      <c r="L8" s="13">
        <f t="shared" si="2"/>
        <v>7.9631881994474094</v>
      </c>
      <c r="M8" s="13">
        <f t="shared" si="2"/>
        <v>7.9631881994474094</v>
      </c>
      <c r="N8" s="13">
        <f t="shared" si="2"/>
        <v>7.9631881994474094</v>
      </c>
      <c r="O8" s="13">
        <f t="shared" si="2"/>
        <v>7.9631881994474094</v>
      </c>
      <c r="P8" s="13">
        <f t="shared" si="2"/>
        <v>7.9631881994474094</v>
      </c>
      <c r="Q8" s="13">
        <f t="shared" si="2"/>
        <v>7.9631881994474094</v>
      </c>
      <c r="R8" s="13">
        <f t="shared" si="2"/>
        <v>7.9631881994474094</v>
      </c>
      <c r="S8" s="13">
        <f t="shared" si="2"/>
        <v>7.9631881994474094</v>
      </c>
      <c r="T8" s="13">
        <f t="shared" si="2"/>
        <v>7.9631881994474094</v>
      </c>
      <c r="U8" s="13">
        <f t="shared" si="2"/>
        <v>7.9631881994474094</v>
      </c>
      <c r="V8" s="13">
        <f t="shared" si="2"/>
        <v>7.9631881994474094</v>
      </c>
      <c r="W8" s="13">
        <f t="shared" si="2"/>
        <v>7.9631881994474094</v>
      </c>
      <c r="X8" s="17"/>
    </row>
    <row r="9" spans="1:24">
      <c r="A9" s="23"/>
      <c r="B9" s="5" t="s">
        <v>2</v>
      </c>
      <c r="C9" s="13">
        <f>100*EXP((17.625*$B$4)/(243.04+$B$4))/EXP((17.625*C5)/(243.04+C5))</f>
        <v>45.479311545353902</v>
      </c>
      <c r="D9" s="13">
        <f t="shared" ref="D9:W9" si="3">100*EXP((17.625*$B$4)/(243.04+$B$4))/EXP((17.625*D5)/(243.04+D5))</f>
        <v>42.310520398731832</v>
      </c>
      <c r="E9" s="13">
        <f t="shared" si="3"/>
        <v>39.385726007913533</v>
      </c>
      <c r="F9" s="13">
        <f t="shared" si="3"/>
        <v>36.684468014103388</v>
      </c>
      <c r="G9" s="13">
        <f t="shared" si="3"/>
        <v>34.188134698538427</v>
      </c>
      <c r="H9" s="13">
        <f t="shared" si="3"/>
        <v>31.879784475604051</v>
      </c>
      <c r="I9" s="13">
        <f t="shared" si="3"/>
        <v>29.743985688105926</v>
      </c>
      <c r="J9" s="13">
        <f t="shared" si="3"/>
        <v>27.76667272275213</v>
      </c>
      <c r="K9" s="13">
        <f t="shared" si="3"/>
        <v>25.935016689584533</v>
      </c>
      <c r="L9" s="13">
        <f t="shared" si="3"/>
        <v>24.237309107861773</v>
      </c>
      <c r="M9" s="13">
        <f t="shared" si="3"/>
        <v>22.66285721609103</v>
      </c>
      <c r="N9" s="13">
        <f t="shared" si="3"/>
        <v>21.201889678450556</v>
      </c>
      <c r="O9" s="13">
        <f t="shared" si="3"/>
        <v>19.845471596282302</v>
      </c>
      <c r="P9" s="13">
        <f t="shared" si="3"/>
        <v>18.585427853879537</v>
      </c>
      <c r="Q9" s="13">
        <f t="shared" si="3"/>
        <v>17.41427393438239</v>
      </c>
      <c r="R9" s="13">
        <f t="shared" si="3"/>
        <v>16.325153435912693</v>
      </c>
      <c r="S9" s="13">
        <f t="shared" si="3"/>
        <v>15.311781601604814</v>
      </c>
      <c r="T9" s="13">
        <f t="shared" si="3"/>
        <v>14.368394251211612</v>
      </c>
      <c r="U9" s="13">
        <f t="shared" si="3"/>
        <v>13.489701567614276</v>
      </c>
      <c r="V9" s="13">
        <f t="shared" si="3"/>
        <v>12.670846249831889</v>
      </c>
      <c r="W9" s="13">
        <f t="shared" si="3"/>
        <v>11.907365595878471</v>
      </c>
      <c r="X9" s="17"/>
    </row>
    <row r="10" spans="1:24">
      <c r="A10" s="23"/>
      <c r="B10" s="5" t="s">
        <v>3</v>
      </c>
      <c r="C10" s="14">
        <f>ROUND(243.04*(LN($B$3/100)+((17.625*C5)/(243.04+C5)))/(17.625-LN($B$3/100)-((17.625*C5)/(243.04+C5))),1)</f>
        <v>-17.3</v>
      </c>
      <c r="D10" s="14">
        <f t="shared" ref="D10:W10" si="4">ROUND(243.04*(LN($B$3/100)+((17.625*D5)/(243.04+D5)))/(17.625-LN($B$3/100)-((17.625*D5)/(243.04+D5))),1)</f>
        <v>-16.399999999999999</v>
      </c>
      <c r="E10" s="14">
        <f t="shared" si="4"/>
        <v>-15.5</v>
      </c>
      <c r="F10" s="14">
        <f t="shared" si="4"/>
        <v>-14.7</v>
      </c>
      <c r="G10" s="14">
        <f t="shared" si="4"/>
        <v>-13.8</v>
      </c>
      <c r="H10" s="14">
        <f t="shared" si="4"/>
        <v>-12.9</v>
      </c>
      <c r="I10" s="14">
        <f t="shared" si="4"/>
        <v>-12.1</v>
      </c>
      <c r="J10" s="14">
        <f t="shared" si="4"/>
        <v>-11.2</v>
      </c>
      <c r="K10" s="14">
        <f t="shared" si="4"/>
        <v>-10.4</v>
      </c>
      <c r="L10" s="14">
        <f t="shared" si="4"/>
        <v>-9.5</v>
      </c>
      <c r="M10" s="14">
        <f t="shared" si="4"/>
        <v>-8.6999999999999993</v>
      </c>
      <c r="N10" s="14">
        <f t="shared" si="4"/>
        <v>-7.8</v>
      </c>
      <c r="O10" s="14">
        <f t="shared" si="4"/>
        <v>-6.9</v>
      </c>
      <c r="P10" s="14">
        <f t="shared" si="4"/>
        <v>-6.1</v>
      </c>
      <c r="Q10" s="14">
        <f t="shared" si="4"/>
        <v>-5.2</v>
      </c>
      <c r="R10" s="14">
        <f t="shared" si="4"/>
        <v>-4.4000000000000004</v>
      </c>
      <c r="S10" s="14">
        <f t="shared" si="4"/>
        <v>-3.5</v>
      </c>
      <c r="T10" s="14">
        <f t="shared" si="4"/>
        <v>-2.7</v>
      </c>
      <c r="U10" s="14">
        <f t="shared" si="4"/>
        <v>-1.8</v>
      </c>
      <c r="V10" s="14">
        <f t="shared" si="4"/>
        <v>-0.9</v>
      </c>
      <c r="W10" s="14">
        <f t="shared" si="4"/>
        <v>-0.1</v>
      </c>
      <c r="X10" s="17"/>
    </row>
    <row r="11" spans="1:24">
      <c r="A11" s="23"/>
      <c r="B11" s="196" t="s">
        <v>87</v>
      </c>
      <c r="C11" s="15"/>
      <c r="D11" s="3"/>
      <c r="E11" s="3"/>
      <c r="F11" s="3"/>
      <c r="G11" s="3"/>
      <c r="H11" s="196" t="s">
        <v>124</v>
      </c>
      <c r="I11" s="3"/>
      <c r="J11" s="165"/>
      <c r="K11" s="3"/>
      <c r="L11" s="3"/>
      <c r="M11" s="15"/>
      <c r="N11" s="3"/>
      <c r="O11" s="164" t="s">
        <v>125</v>
      </c>
      <c r="P11" s="3"/>
      <c r="Q11" s="3"/>
      <c r="R11" s="3"/>
      <c r="S11" s="3"/>
      <c r="T11" s="3"/>
      <c r="U11" s="3"/>
      <c r="V11" s="3"/>
      <c r="W11" s="15"/>
      <c r="X11" s="17"/>
    </row>
    <row r="12" spans="1:24">
      <c r="A12" s="2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17"/>
    </row>
    <row r="13" spans="1:24">
      <c r="A13" s="2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17"/>
    </row>
    <row r="14" spans="1:24">
      <c r="A14" s="2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17"/>
    </row>
    <row r="15" spans="1:24">
      <c r="A15" s="2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17"/>
    </row>
    <row r="16" spans="1:24">
      <c r="A16" s="2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17"/>
    </row>
    <row r="17" spans="1:24">
      <c r="A17" s="2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17"/>
    </row>
    <row r="18" spans="1:24">
      <c r="A18" s="2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17"/>
    </row>
    <row r="19" spans="1:24">
      <c r="A19" s="2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17"/>
    </row>
    <row r="20" spans="1:24">
      <c r="A20" s="2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17"/>
    </row>
    <row r="21" spans="1:24">
      <c r="A21" s="2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17"/>
    </row>
    <row r="22" spans="1:24">
      <c r="A22" s="2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17"/>
    </row>
    <row r="23" spans="1:24">
      <c r="A23" s="2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17"/>
    </row>
    <row r="24" spans="1:24">
      <c r="A24" s="2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17"/>
    </row>
    <row r="25" spans="1:24">
      <c r="A25" s="2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17"/>
    </row>
    <row r="26" spans="1:24">
      <c r="A26" s="2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17"/>
    </row>
    <row r="27" spans="1:24">
      <c r="A27" s="2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17"/>
    </row>
    <row r="28" spans="1:24">
      <c r="A28" s="2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17"/>
    </row>
    <row r="29" spans="1:24">
      <c r="A29" s="2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17"/>
    </row>
    <row r="30" spans="1:24">
      <c r="A30" s="2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17"/>
    </row>
    <row r="31" spans="1:24">
      <c r="A31" s="2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17"/>
    </row>
    <row r="32" spans="1:24">
      <c r="A32" s="2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17"/>
    </row>
    <row r="33" spans="1:24" ht="30" customHeight="1">
      <c r="A33" s="127" t="str">
        <f>CONCATENATE("Dugpunktet ved ",B2,X5," og ",B3," % luftfugtighed er ",B4,X7)</f>
        <v>Dugpunktet ved 8 °C og 26 % luftfugtighed er -10,4 °C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9"/>
    </row>
    <row r="34" spans="1:24" ht="21.95" customHeight="1">
      <c r="A34" s="23"/>
      <c r="B34" s="166"/>
      <c r="C34" s="166"/>
      <c r="D34" s="166"/>
      <c r="E34" s="166"/>
      <c r="F34" s="166"/>
      <c r="G34" s="166"/>
      <c r="H34" s="124" t="s">
        <v>4</v>
      </c>
      <c r="I34" s="124"/>
      <c r="J34" s="124"/>
      <c r="K34" s="124"/>
      <c r="L34" s="124"/>
      <c r="M34" s="124"/>
      <c r="N34" s="124"/>
      <c r="O34" s="124"/>
      <c r="P34" s="124"/>
      <c r="Q34" s="124"/>
      <c r="R34" s="166"/>
      <c r="S34" s="166"/>
      <c r="T34" s="166"/>
      <c r="U34" s="166"/>
      <c r="V34" s="166"/>
      <c r="W34" s="3"/>
      <c r="X34" s="17"/>
    </row>
    <row r="35" spans="1:24" ht="21.95" customHeight="1">
      <c r="A35" s="23"/>
      <c r="B35" s="96"/>
      <c r="C35" s="96"/>
      <c r="D35" s="96"/>
      <c r="E35" s="96"/>
      <c r="F35" s="96"/>
      <c r="G35" s="96"/>
      <c r="H35" s="125" t="s">
        <v>5</v>
      </c>
      <c r="I35" s="125"/>
      <c r="J35" s="125"/>
      <c r="K35" s="125"/>
      <c r="L35" s="125"/>
      <c r="M35" s="125"/>
      <c r="N35" s="125"/>
      <c r="O35" s="125"/>
      <c r="P35" s="125"/>
      <c r="Q35" s="96"/>
      <c r="R35" s="96"/>
      <c r="S35" s="96"/>
      <c r="T35" s="96"/>
      <c r="U35" s="96"/>
      <c r="V35" s="96"/>
      <c r="W35" s="96"/>
      <c r="X35" s="17"/>
    </row>
    <row r="36" spans="1:24" ht="21.95" customHeight="1">
      <c r="A36" s="167" t="s">
        <v>6</v>
      </c>
      <c r="B36" s="96"/>
      <c r="C36" s="96"/>
      <c r="D36" s="96"/>
      <c r="E36" s="96"/>
      <c r="F36" s="96"/>
      <c r="G36" s="96"/>
      <c r="H36" s="168" t="s">
        <v>7</v>
      </c>
      <c r="I36" s="168"/>
      <c r="J36" s="168"/>
      <c r="K36" s="168"/>
      <c r="L36" s="168"/>
      <c r="M36" s="168"/>
      <c r="N36" s="168"/>
      <c r="O36" s="168"/>
      <c r="P36" s="168"/>
      <c r="Q36" s="168"/>
      <c r="R36" s="96"/>
      <c r="S36" s="96"/>
      <c r="T36" s="96"/>
      <c r="U36" s="96"/>
      <c r="V36" s="96"/>
      <c r="W36" s="169" t="s">
        <v>8</v>
      </c>
      <c r="X36" s="170"/>
    </row>
    <row r="37" spans="1:24" ht="19.5" thickBot="1">
      <c r="A37" s="171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172"/>
    </row>
    <row r="38" spans="1:24">
      <c r="A38" s="175"/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6"/>
      <c r="N38" s="177"/>
      <c r="O38" s="177"/>
      <c r="P38" s="177"/>
      <c r="Q38" s="177"/>
      <c r="R38" s="177"/>
      <c r="S38" s="177"/>
      <c r="T38" s="177"/>
      <c r="U38" s="177"/>
      <c r="V38" s="178"/>
      <c r="W38" s="178"/>
      <c r="X38" s="175"/>
    </row>
    <row r="39" spans="1:24" ht="21" customHeight="1">
      <c r="A39" s="194" t="s">
        <v>88</v>
      </c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79"/>
      <c r="M39" s="193" t="s">
        <v>112</v>
      </c>
      <c r="N39" s="193"/>
      <c r="O39" s="193"/>
      <c r="P39" s="193"/>
      <c r="Q39" s="193"/>
      <c r="R39" s="193"/>
      <c r="S39" s="193"/>
      <c r="T39" s="193"/>
      <c r="U39" s="193"/>
      <c r="V39" s="178"/>
      <c r="W39" s="178"/>
      <c r="X39" s="175"/>
    </row>
    <row r="40" spans="1:24" ht="21">
      <c r="A40" s="175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88" t="s">
        <v>93</v>
      </c>
      <c r="N40" s="180"/>
      <c r="O40" s="181"/>
      <c r="P40" s="181"/>
      <c r="Q40" s="181"/>
      <c r="R40" s="181"/>
      <c r="S40" s="181"/>
      <c r="T40" s="181"/>
      <c r="U40" s="177"/>
      <c r="V40" s="178"/>
      <c r="W40" s="178"/>
      <c r="X40" s="175"/>
    </row>
    <row r="41" spans="1:24" ht="21">
      <c r="A41" s="182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89"/>
      <c r="N41" s="177"/>
      <c r="O41" s="177"/>
      <c r="P41" s="177"/>
      <c r="Q41" s="177"/>
      <c r="R41" s="177"/>
      <c r="S41" s="177"/>
      <c r="T41" s="177"/>
      <c r="U41" s="177"/>
      <c r="V41" s="178"/>
      <c r="W41" s="178"/>
      <c r="X41" s="178"/>
    </row>
    <row r="42" spans="1:24" ht="21">
      <c r="A42" s="184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90" t="s">
        <v>94</v>
      </c>
      <c r="N42" s="177"/>
      <c r="O42" s="177"/>
      <c r="P42" s="177"/>
      <c r="Q42" s="177"/>
      <c r="R42" s="177"/>
      <c r="S42" s="177"/>
      <c r="T42" s="177"/>
      <c r="U42" s="177"/>
      <c r="V42" s="178"/>
      <c r="W42" s="178"/>
      <c r="X42" s="178"/>
    </row>
    <row r="43" spans="1:24" ht="21">
      <c r="A43" s="184"/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90" t="s">
        <v>90</v>
      </c>
      <c r="N43" s="177"/>
      <c r="O43" s="177"/>
      <c r="P43" s="177"/>
      <c r="Q43" s="177"/>
      <c r="R43" s="177"/>
      <c r="S43" s="177"/>
      <c r="T43" s="177"/>
      <c r="U43" s="177"/>
      <c r="V43" s="178"/>
      <c r="W43" s="178"/>
      <c r="X43" s="178"/>
    </row>
    <row r="44" spans="1:24" ht="21">
      <c r="A44" s="184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90" t="s">
        <v>91</v>
      </c>
      <c r="N44" s="177"/>
      <c r="O44" s="177"/>
      <c r="P44" s="177"/>
      <c r="Q44" s="177"/>
      <c r="R44" s="177"/>
      <c r="S44" s="177"/>
      <c r="T44" s="177"/>
      <c r="U44" s="177"/>
      <c r="V44" s="178"/>
      <c r="W44" s="178"/>
      <c r="X44" s="178"/>
    </row>
    <row r="45" spans="1:24" ht="21">
      <c r="A45" s="184"/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90" t="s">
        <v>92</v>
      </c>
      <c r="N45" s="177"/>
      <c r="O45" s="177"/>
      <c r="P45" s="177"/>
      <c r="Q45" s="177"/>
      <c r="R45" s="177"/>
      <c r="S45" s="177"/>
      <c r="T45" s="177"/>
      <c r="U45" s="177"/>
      <c r="V45" s="178"/>
      <c r="W45" s="178"/>
      <c r="X45" s="178"/>
    </row>
    <row r="46" spans="1:24" ht="21">
      <c r="A46" s="184"/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88"/>
      <c r="N46" s="177"/>
      <c r="O46" s="177"/>
      <c r="P46" s="177"/>
      <c r="Q46" s="177"/>
      <c r="R46" s="177"/>
      <c r="S46" s="177"/>
      <c r="T46" s="177"/>
      <c r="U46" s="177"/>
      <c r="V46" s="178"/>
      <c r="W46" s="178"/>
      <c r="X46" s="178"/>
    </row>
    <row r="47" spans="1:24" ht="21">
      <c r="A47" s="184"/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88" t="s">
        <v>122</v>
      </c>
      <c r="N47" s="177"/>
      <c r="O47" s="177"/>
      <c r="P47" s="177"/>
      <c r="Q47" s="177"/>
      <c r="R47" s="177"/>
      <c r="S47" s="177"/>
      <c r="T47" s="177"/>
      <c r="U47" s="177"/>
      <c r="V47" s="178"/>
      <c r="W47" s="178"/>
      <c r="X47" s="178"/>
    </row>
    <row r="48" spans="1:24" ht="21">
      <c r="A48" s="184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88" t="s">
        <v>95</v>
      </c>
      <c r="N48" s="177"/>
      <c r="O48" s="177"/>
      <c r="P48" s="177"/>
      <c r="Q48" s="177"/>
      <c r="R48" s="177"/>
      <c r="S48" s="177"/>
      <c r="T48" s="177"/>
      <c r="U48" s="177"/>
      <c r="V48" s="178"/>
      <c r="W48" s="178"/>
      <c r="X48" s="178"/>
    </row>
    <row r="49" spans="1:24" ht="21">
      <c r="A49" s="184"/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88" t="s">
        <v>96</v>
      </c>
      <c r="N49" s="177"/>
      <c r="O49" s="177"/>
      <c r="P49" s="177"/>
      <c r="Q49" s="177"/>
      <c r="R49" s="177"/>
      <c r="S49" s="177"/>
      <c r="T49" s="177"/>
      <c r="U49" s="177"/>
      <c r="V49" s="178"/>
      <c r="W49" s="178"/>
      <c r="X49" s="178"/>
    </row>
    <row r="50" spans="1:24" ht="21">
      <c r="A50" s="184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88" t="s">
        <v>97</v>
      </c>
      <c r="N50" s="177"/>
      <c r="O50" s="177"/>
      <c r="P50" s="177"/>
      <c r="Q50" s="177"/>
      <c r="R50" s="177"/>
      <c r="S50" s="177"/>
      <c r="T50" s="177"/>
      <c r="U50" s="177"/>
      <c r="V50" s="178"/>
      <c r="W50" s="178"/>
      <c r="X50" s="178"/>
    </row>
    <row r="51" spans="1:24" ht="21">
      <c r="A51" s="184"/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88"/>
      <c r="N51" s="177"/>
      <c r="O51" s="177"/>
      <c r="P51" s="177"/>
      <c r="Q51" s="177"/>
      <c r="R51" s="177"/>
      <c r="S51" s="177"/>
      <c r="T51" s="177"/>
      <c r="U51" s="177"/>
      <c r="V51" s="178"/>
      <c r="W51" s="178"/>
      <c r="X51" s="178"/>
    </row>
    <row r="52" spans="1:24" ht="21">
      <c r="A52" s="184"/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88" t="s">
        <v>120</v>
      </c>
      <c r="N52" s="177"/>
      <c r="O52" s="177"/>
      <c r="P52" s="177"/>
      <c r="Q52" s="177"/>
      <c r="R52" s="177"/>
      <c r="S52" s="177"/>
      <c r="T52" s="177"/>
      <c r="U52" s="177"/>
      <c r="V52" s="178"/>
      <c r="W52" s="178"/>
      <c r="X52" s="178"/>
    </row>
    <row r="53" spans="1:24" ht="21">
      <c r="A53" s="184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88" t="s">
        <v>98</v>
      </c>
      <c r="N53" s="177"/>
      <c r="O53" s="177"/>
      <c r="P53" s="177"/>
      <c r="Q53" s="177"/>
      <c r="R53" s="177"/>
      <c r="S53" s="177"/>
      <c r="T53" s="177"/>
      <c r="U53" s="177"/>
      <c r="V53" s="178"/>
      <c r="W53" s="178"/>
      <c r="X53" s="178"/>
    </row>
    <row r="54" spans="1:24" ht="21">
      <c r="A54" s="175"/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88" t="s">
        <v>99</v>
      </c>
      <c r="N54" s="177"/>
      <c r="O54" s="177"/>
      <c r="P54" s="177"/>
      <c r="Q54" s="177"/>
      <c r="R54" s="177"/>
      <c r="S54" s="177"/>
      <c r="T54" s="177"/>
      <c r="U54" s="177"/>
      <c r="V54" s="178"/>
      <c r="W54" s="178"/>
      <c r="X54" s="178"/>
    </row>
    <row r="55" spans="1:24" ht="21">
      <c r="A55" s="184"/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88" t="s">
        <v>100</v>
      </c>
      <c r="N55" s="177"/>
      <c r="O55" s="177"/>
      <c r="P55" s="177"/>
      <c r="Q55" s="177"/>
      <c r="R55" s="177"/>
      <c r="S55" s="177"/>
      <c r="T55" s="177"/>
      <c r="U55" s="177"/>
      <c r="V55" s="178"/>
      <c r="W55" s="178"/>
      <c r="X55" s="178"/>
    </row>
    <row r="56" spans="1:24" ht="21">
      <c r="A56" s="175"/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91" t="s">
        <v>123</v>
      </c>
      <c r="N56" s="176"/>
      <c r="O56" s="176"/>
      <c r="P56" s="176"/>
      <c r="Q56" s="176"/>
      <c r="R56" s="176"/>
      <c r="S56" s="176"/>
      <c r="T56" s="176"/>
      <c r="U56" s="176"/>
      <c r="V56" s="175"/>
      <c r="W56" s="178"/>
      <c r="X56" s="178"/>
    </row>
    <row r="57" spans="1:24" ht="21">
      <c r="A57" s="175"/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91"/>
      <c r="N57" s="176"/>
      <c r="O57" s="176"/>
      <c r="P57" s="176"/>
      <c r="Q57" s="176"/>
      <c r="R57" s="176"/>
      <c r="S57" s="176"/>
      <c r="T57" s="176"/>
      <c r="U57" s="176"/>
      <c r="V57" s="175"/>
      <c r="W57" s="178"/>
      <c r="X57" s="178"/>
    </row>
    <row r="58" spans="1:24" ht="21">
      <c r="A58" s="175"/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91" t="s">
        <v>101</v>
      </c>
      <c r="N58" s="176"/>
      <c r="O58" s="176"/>
      <c r="P58" s="176"/>
      <c r="Q58" s="176"/>
      <c r="R58" s="176"/>
      <c r="S58" s="176"/>
      <c r="T58" s="176"/>
      <c r="U58" s="176"/>
      <c r="V58" s="175"/>
      <c r="W58" s="175"/>
      <c r="X58" s="175"/>
    </row>
    <row r="59" spans="1:24" ht="21">
      <c r="A59" s="175"/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91" t="s">
        <v>102</v>
      </c>
      <c r="N59" s="176"/>
      <c r="O59" s="176"/>
      <c r="P59" s="176"/>
      <c r="Q59" s="176"/>
      <c r="R59" s="176"/>
      <c r="S59" s="176"/>
      <c r="T59" s="176"/>
      <c r="U59" s="176"/>
      <c r="V59" s="175"/>
      <c r="W59" s="175"/>
      <c r="X59" s="175"/>
    </row>
    <row r="60" spans="1:24" ht="21">
      <c r="A60" s="175"/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91" t="s">
        <v>103</v>
      </c>
      <c r="N60" s="176"/>
      <c r="O60" s="176"/>
      <c r="P60" s="176"/>
      <c r="Q60" s="176"/>
      <c r="R60" s="176"/>
      <c r="S60" s="176"/>
      <c r="T60" s="176"/>
      <c r="U60" s="176"/>
      <c r="V60" s="175"/>
      <c r="W60" s="175"/>
      <c r="X60" s="175"/>
    </row>
    <row r="61" spans="1:24" ht="21">
      <c r="A61" s="175"/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89" t="s">
        <v>104</v>
      </c>
      <c r="N61" s="176"/>
      <c r="O61" s="176"/>
      <c r="P61" s="176"/>
      <c r="Q61" s="176"/>
      <c r="R61" s="176"/>
      <c r="S61" s="176"/>
      <c r="T61" s="176"/>
      <c r="U61" s="176"/>
      <c r="V61" s="175"/>
      <c r="W61" s="175"/>
      <c r="X61" s="175"/>
    </row>
    <row r="62" spans="1:24" ht="21">
      <c r="A62" s="175"/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89" t="s">
        <v>105</v>
      </c>
      <c r="N62" s="176"/>
      <c r="O62" s="176"/>
      <c r="P62" s="176"/>
      <c r="Q62" s="176"/>
      <c r="R62" s="176"/>
      <c r="S62" s="176"/>
      <c r="T62" s="176"/>
      <c r="U62" s="176"/>
      <c r="V62" s="175"/>
      <c r="W62" s="175"/>
      <c r="X62" s="175"/>
    </row>
    <row r="63" spans="1:24" ht="21">
      <c r="A63" s="175"/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89" t="s">
        <v>106</v>
      </c>
      <c r="N63" s="176"/>
      <c r="O63" s="176"/>
      <c r="P63" s="176"/>
      <c r="Q63" s="176"/>
      <c r="R63" s="176"/>
      <c r="S63" s="176"/>
      <c r="T63" s="176"/>
      <c r="U63" s="176"/>
      <c r="V63" s="175"/>
      <c r="W63" s="175"/>
      <c r="X63" s="175"/>
    </row>
    <row r="64" spans="1:24" ht="21">
      <c r="A64" s="175"/>
      <c r="B64" s="175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89"/>
      <c r="N64" s="176"/>
      <c r="O64" s="176"/>
      <c r="P64" s="176"/>
      <c r="Q64" s="176"/>
      <c r="R64" s="176"/>
      <c r="S64" s="176"/>
      <c r="T64" s="176"/>
      <c r="U64" s="176"/>
      <c r="V64" s="175"/>
      <c r="W64" s="175"/>
      <c r="X64" s="175"/>
    </row>
    <row r="65" spans="1:24" ht="21">
      <c r="A65" s="175"/>
      <c r="B65" s="175"/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89" t="s">
        <v>107</v>
      </c>
      <c r="N65" s="176"/>
      <c r="O65" s="176"/>
      <c r="P65" s="176"/>
      <c r="Q65" s="176"/>
      <c r="R65" s="176"/>
      <c r="S65" s="176"/>
      <c r="T65" s="176"/>
      <c r="U65" s="176"/>
      <c r="V65" s="175"/>
      <c r="W65" s="175"/>
      <c r="X65" s="175"/>
    </row>
    <row r="66" spans="1:24" ht="21">
      <c r="A66" s="175"/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89" t="s">
        <v>108</v>
      </c>
      <c r="N66" s="176"/>
      <c r="O66" s="176"/>
      <c r="P66" s="176"/>
      <c r="Q66" s="176"/>
      <c r="R66" s="176"/>
      <c r="S66" s="176"/>
      <c r="T66" s="176"/>
      <c r="U66" s="176"/>
      <c r="V66" s="175"/>
      <c r="W66" s="175"/>
      <c r="X66" s="175"/>
    </row>
    <row r="67" spans="1:24" ht="21">
      <c r="A67" s="175"/>
      <c r="B67" s="175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89" t="s">
        <v>109</v>
      </c>
      <c r="N67" s="176"/>
      <c r="O67" s="176"/>
      <c r="P67" s="176"/>
      <c r="Q67" s="176"/>
      <c r="R67" s="176"/>
      <c r="S67" s="176"/>
      <c r="T67" s="176"/>
      <c r="U67" s="176"/>
      <c r="V67" s="175"/>
      <c r="W67" s="175"/>
      <c r="X67" s="175"/>
    </row>
    <row r="68" spans="1:24" ht="21">
      <c r="A68" s="175"/>
      <c r="B68" s="175"/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89" t="s">
        <v>110</v>
      </c>
      <c r="N68" s="176"/>
      <c r="O68" s="176"/>
      <c r="P68" s="176"/>
      <c r="Q68" s="176"/>
      <c r="R68" s="176"/>
      <c r="S68" s="176"/>
      <c r="T68" s="176"/>
      <c r="U68" s="176"/>
      <c r="V68" s="175"/>
      <c r="W68" s="175"/>
      <c r="X68" s="175"/>
    </row>
    <row r="69" spans="1:24" ht="21">
      <c r="A69" s="175"/>
      <c r="B69" s="175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89" t="s">
        <v>111</v>
      </c>
      <c r="N69" s="176"/>
      <c r="O69" s="176"/>
      <c r="P69" s="176"/>
      <c r="Q69" s="176"/>
      <c r="R69" s="176"/>
      <c r="S69" s="176"/>
      <c r="T69" s="176"/>
      <c r="U69" s="176"/>
      <c r="V69" s="175"/>
      <c r="W69" s="175"/>
      <c r="X69" s="175"/>
    </row>
    <row r="70" spans="1:24" ht="33.75">
      <c r="A70" s="185" t="s">
        <v>89</v>
      </c>
      <c r="B70" s="185"/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9"/>
      <c r="N70" s="176"/>
      <c r="O70" s="176"/>
      <c r="P70" s="176"/>
      <c r="Q70" s="176"/>
      <c r="R70" s="176"/>
      <c r="S70" s="176"/>
      <c r="T70" s="176"/>
      <c r="U70" s="176"/>
      <c r="V70" s="175"/>
      <c r="W70" s="175"/>
      <c r="X70" s="175"/>
    </row>
    <row r="71" spans="1:24" ht="18.75" customHeight="1">
      <c r="A71" s="175"/>
      <c r="B71" s="175"/>
      <c r="C71" s="186"/>
      <c r="D71" s="186"/>
      <c r="E71" s="186"/>
      <c r="F71" s="186"/>
      <c r="G71" s="186"/>
      <c r="H71" s="186"/>
      <c r="I71" s="186"/>
      <c r="J71" s="186"/>
      <c r="K71" s="186"/>
      <c r="L71" s="186"/>
      <c r="M71" s="192" t="s">
        <v>113</v>
      </c>
      <c r="N71" s="187"/>
      <c r="O71" s="176"/>
      <c r="P71" s="176"/>
      <c r="Q71" s="176"/>
      <c r="R71" s="176"/>
      <c r="S71" s="176"/>
      <c r="T71" s="176"/>
      <c r="U71" s="176"/>
      <c r="V71" s="175"/>
      <c r="W71" s="175"/>
      <c r="X71" s="175"/>
    </row>
    <row r="72" spans="1:24" ht="21">
      <c r="A72" s="175"/>
      <c r="B72" s="175"/>
      <c r="C72" s="175"/>
      <c r="D72" s="175"/>
      <c r="E72" s="175"/>
      <c r="F72" s="175"/>
      <c r="G72" s="175"/>
      <c r="H72" s="175"/>
      <c r="I72" s="175"/>
      <c r="J72" s="175"/>
      <c r="K72" s="175"/>
      <c r="L72" s="175"/>
      <c r="M72" s="189" t="s">
        <v>114</v>
      </c>
      <c r="N72" s="176"/>
      <c r="O72" s="176"/>
      <c r="P72" s="176"/>
      <c r="Q72" s="176"/>
      <c r="R72" s="176"/>
      <c r="S72" s="176"/>
      <c r="T72" s="176"/>
      <c r="U72" s="176"/>
      <c r="V72" s="175"/>
      <c r="W72" s="175"/>
      <c r="X72" s="175"/>
    </row>
    <row r="73" spans="1:24" ht="21">
      <c r="A73" s="175"/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89" t="s">
        <v>115</v>
      </c>
      <c r="N73" s="176"/>
      <c r="O73" s="176"/>
      <c r="P73" s="176"/>
      <c r="Q73" s="176"/>
      <c r="R73" s="176"/>
      <c r="S73" s="176"/>
      <c r="T73" s="176"/>
      <c r="U73" s="176"/>
      <c r="V73" s="175"/>
      <c r="W73" s="175"/>
      <c r="X73" s="175"/>
    </row>
    <row r="74" spans="1:24" ht="21">
      <c r="A74" s="175"/>
      <c r="B74" s="175"/>
      <c r="C74" s="175"/>
      <c r="D74" s="175"/>
      <c r="E74" s="175"/>
      <c r="F74" s="175"/>
      <c r="G74" s="175"/>
      <c r="H74" s="175"/>
      <c r="I74" s="175"/>
      <c r="J74" s="175"/>
      <c r="K74" s="175"/>
      <c r="L74" s="175"/>
      <c r="M74" s="189" t="s">
        <v>116</v>
      </c>
      <c r="N74" s="176"/>
      <c r="O74" s="176"/>
      <c r="P74" s="176"/>
      <c r="Q74" s="176"/>
      <c r="R74" s="176"/>
      <c r="S74" s="176"/>
      <c r="T74" s="176"/>
      <c r="U74" s="176"/>
      <c r="V74" s="175"/>
      <c r="W74" s="175"/>
      <c r="X74" s="175"/>
    </row>
    <row r="75" spans="1:24" ht="21">
      <c r="A75" s="175"/>
      <c r="B75" s="175"/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89" t="s">
        <v>117</v>
      </c>
      <c r="N75" s="176"/>
      <c r="O75" s="176"/>
      <c r="P75" s="176"/>
      <c r="Q75" s="176"/>
      <c r="R75" s="176"/>
      <c r="S75" s="176"/>
      <c r="T75" s="176"/>
      <c r="U75" s="176"/>
      <c r="V75" s="175"/>
      <c r="W75" s="175"/>
      <c r="X75" s="175"/>
    </row>
    <row r="76" spans="1:24">
      <c r="A76" s="175"/>
      <c r="B76" s="175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83"/>
      <c r="N76" s="176"/>
      <c r="O76" s="176"/>
      <c r="P76" s="176"/>
      <c r="Q76" s="176"/>
      <c r="R76" s="176"/>
      <c r="S76" s="176"/>
      <c r="T76" s="176"/>
      <c r="U76" s="176"/>
      <c r="V76" s="175"/>
      <c r="W76" s="175"/>
      <c r="X76" s="175"/>
    </row>
    <row r="77" spans="1:24" ht="21">
      <c r="A77" s="175"/>
      <c r="B77" s="175"/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95" t="s">
        <v>60</v>
      </c>
      <c r="N77" s="176"/>
      <c r="O77" s="176"/>
      <c r="P77" s="176"/>
      <c r="Q77" s="176"/>
      <c r="R77" s="176"/>
      <c r="S77" s="176"/>
      <c r="T77" s="176"/>
      <c r="U77" s="176"/>
      <c r="V77" s="175"/>
      <c r="W77" s="175"/>
      <c r="X77" s="175"/>
    </row>
    <row r="78" spans="1:24" ht="21">
      <c r="A78" s="175"/>
      <c r="B78" s="175"/>
      <c r="C78" s="175"/>
      <c r="D78" s="175"/>
      <c r="E78" s="175"/>
      <c r="F78" s="175"/>
      <c r="G78" s="175"/>
      <c r="H78" s="175"/>
      <c r="I78" s="175"/>
      <c r="J78" s="175"/>
      <c r="K78" s="175"/>
      <c r="L78" s="175"/>
      <c r="M78" s="189" t="s">
        <v>121</v>
      </c>
      <c r="N78" s="176"/>
      <c r="O78" s="176"/>
      <c r="P78" s="176"/>
      <c r="Q78" s="176"/>
      <c r="R78" s="176"/>
      <c r="S78" s="176"/>
      <c r="T78" s="176"/>
      <c r="U78" s="176"/>
      <c r="V78" s="175"/>
      <c r="W78" s="175"/>
      <c r="X78" s="175"/>
    </row>
    <row r="79" spans="1:24" ht="21">
      <c r="A79" s="175"/>
      <c r="B79" s="175"/>
      <c r="C79" s="175"/>
      <c r="D79" s="175"/>
      <c r="E79" s="175"/>
      <c r="F79" s="175"/>
      <c r="G79" s="175"/>
      <c r="H79" s="175"/>
      <c r="I79" s="175"/>
      <c r="J79" s="175"/>
      <c r="K79" s="175"/>
      <c r="L79" s="175"/>
      <c r="M79" s="189" t="s">
        <v>118</v>
      </c>
      <c r="N79" s="176"/>
      <c r="O79" s="176"/>
      <c r="P79" s="176"/>
      <c r="Q79" s="176"/>
      <c r="R79" s="176"/>
      <c r="S79" s="176"/>
      <c r="T79" s="176"/>
      <c r="U79" s="176"/>
      <c r="V79" s="175"/>
      <c r="W79" s="175"/>
      <c r="X79" s="175"/>
    </row>
    <row r="80" spans="1:24" ht="21">
      <c r="A80" s="175"/>
      <c r="B80" s="175"/>
      <c r="C80" s="175"/>
      <c r="D80" s="175"/>
      <c r="E80" s="175"/>
      <c r="F80" s="175"/>
      <c r="G80" s="175"/>
      <c r="H80" s="175"/>
      <c r="I80" s="175"/>
      <c r="J80" s="175"/>
      <c r="K80" s="175"/>
      <c r="L80" s="175"/>
      <c r="M80" s="189" t="s">
        <v>119</v>
      </c>
      <c r="N80" s="176"/>
      <c r="O80" s="176"/>
      <c r="P80" s="176"/>
      <c r="Q80" s="176"/>
      <c r="R80" s="176"/>
      <c r="S80" s="176"/>
      <c r="T80" s="176"/>
      <c r="U80" s="176"/>
      <c r="V80" s="175"/>
      <c r="W80" s="175"/>
      <c r="X80" s="175"/>
    </row>
    <row r="81" spans="1:24" ht="21">
      <c r="A81" s="175"/>
      <c r="B81" s="175"/>
      <c r="C81" s="175"/>
      <c r="D81" s="175"/>
      <c r="E81" s="175"/>
      <c r="F81" s="175"/>
      <c r="G81" s="175"/>
      <c r="H81" s="175"/>
      <c r="I81" s="175"/>
      <c r="J81" s="175"/>
      <c r="K81" s="175"/>
      <c r="L81" s="175"/>
      <c r="M81" s="189"/>
      <c r="N81" s="176"/>
      <c r="O81" s="176"/>
      <c r="P81" s="176"/>
      <c r="Q81" s="176"/>
      <c r="R81" s="176"/>
      <c r="S81" s="176"/>
      <c r="T81" s="176"/>
      <c r="U81" s="176"/>
      <c r="V81" s="175"/>
      <c r="W81" s="175"/>
      <c r="X81" s="175"/>
    </row>
    <row r="82" spans="1:24">
      <c r="M82" s="174"/>
      <c r="N82" s="173"/>
      <c r="O82" s="173"/>
      <c r="P82" s="173"/>
      <c r="Q82" s="173"/>
      <c r="R82" s="173"/>
      <c r="S82" s="173"/>
      <c r="T82" s="173"/>
      <c r="U82" s="173"/>
    </row>
    <row r="83" spans="1:24">
      <c r="M83" s="174"/>
      <c r="N83" s="173"/>
      <c r="O83" s="173"/>
      <c r="P83" s="173"/>
      <c r="Q83" s="173"/>
      <c r="R83" s="173"/>
      <c r="S83" s="173"/>
      <c r="T83" s="173"/>
      <c r="U83" s="173"/>
    </row>
    <row r="84" spans="1:24">
      <c r="M84" s="174"/>
      <c r="N84" s="173"/>
      <c r="O84" s="173"/>
      <c r="P84" s="173"/>
      <c r="Q84" s="173"/>
      <c r="R84" s="173"/>
      <c r="S84" s="173"/>
      <c r="T84" s="173"/>
      <c r="U84" s="173"/>
    </row>
    <row r="85" spans="1:24">
      <c r="M85" s="173"/>
      <c r="N85" s="173"/>
      <c r="O85" s="173"/>
      <c r="P85" s="173"/>
      <c r="Q85" s="173"/>
      <c r="R85" s="173"/>
      <c r="S85" s="173"/>
      <c r="T85" s="173"/>
      <c r="U85" s="173"/>
    </row>
    <row r="86" spans="1:24">
      <c r="M86" s="173"/>
      <c r="N86" s="173"/>
      <c r="O86" s="173"/>
      <c r="P86" s="173"/>
      <c r="Q86" s="173"/>
      <c r="R86" s="173"/>
      <c r="S86" s="173"/>
      <c r="T86" s="173"/>
      <c r="U86" s="173"/>
    </row>
    <row r="87" spans="1:24">
      <c r="M87" s="173"/>
      <c r="N87" s="173"/>
      <c r="O87" s="173"/>
      <c r="P87" s="173"/>
      <c r="Q87" s="173"/>
      <c r="R87" s="173"/>
      <c r="S87" s="173"/>
      <c r="T87" s="173"/>
      <c r="U87" s="173"/>
    </row>
    <row r="88" spans="1:24">
      <c r="M88" s="173"/>
      <c r="N88" s="173"/>
      <c r="O88" s="173"/>
      <c r="P88" s="173"/>
      <c r="Q88" s="173"/>
      <c r="R88" s="173"/>
      <c r="S88" s="173"/>
      <c r="T88" s="173"/>
      <c r="U88" s="173"/>
    </row>
    <row r="89" spans="1:24">
      <c r="M89" s="173"/>
      <c r="N89" s="173"/>
      <c r="O89" s="173"/>
      <c r="P89" s="173"/>
      <c r="Q89" s="173"/>
      <c r="R89" s="173"/>
      <c r="S89" s="173"/>
      <c r="T89" s="173"/>
      <c r="U89" s="173"/>
    </row>
    <row r="90" spans="1:24">
      <c r="M90" s="173"/>
      <c r="N90" s="173"/>
      <c r="O90" s="173"/>
      <c r="P90" s="173"/>
      <c r="Q90" s="173"/>
      <c r="R90" s="173"/>
      <c r="S90" s="173"/>
      <c r="T90" s="173"/>
      <c r="U90" s="173"/>
    </row>
    <row r="91" spans="1:24">
      <c r="M91" s="173"/>
      <c r="N91" s="173"/>
      <c r="O91" s="173"/>
      <c r="P91" s="173"/>
      <c r="Q91" s="173"/>
      <c r="R91" s="173"/>
      <c r="S91" s="173"/>
      <c r="T91" s="173"/>
      <c r="U91" s="173"/>
    </row>
    <row r="92" spans="1:24">
      <c r="M92" s="173"/>
      <c r="N92" s="173"/>
      <c r="O92" s="173"/>
      <c r="P92" s="173"/>
      <c r="Q92" s="173"/>
      <c r="R92" s="173"/>
      <c r="S92" s="173"/>
      <c r="T92" s="173"/>
      <c r="U92" s="173"/>
    </row>
    <row r="93" spans="1:24">
      <c r="M93" s="173"/>
      <c r="N93" s="173"/>
      <c r="O93" s="173"/>
      <c r="P93" s="173"/>
      <c r="Q93" s="173"/>
      <c r="R93" s="173"/>
      <c r="S93" s="173"/>
      <c r="T93" s="173"/>
      <c r="U93" s="173"/>
    </row>
    <row r="94" spans="1:24">
      <c r="M94" s="173"/>
      <c r="N94" s="173"/>
      <c r="O94" s="173"/>
      <c r="P94" s="173"/>
      <c r="Q94" s="173"/>
      <c r="R94" s="173"/>
      <c r="S94" s="173"/>
      <c r="T94" s="173"/>
      <c r="U94" s="173"/>
    </row>
    <row r="95" spans="1:24">
      <c r="M95" s="173"/>
      <c r="N95" s="173"/>
      <c r="O95" s="173"/>
      <c r="P95" s="173"/>
      <c r="Q95" s="173"/>
      <c r="R95" s="173"/>
      <c r="S95" s="173"/>
      <c r="T95" s="173"/>
      <c r="U95" s="173"/>
    </row>
    <row r="96" spans="1:24">
      <c r="M96" s="173"/>
      <c r="N96" s="173"/>
      <c r="O96" s="173"/>
      <c r="P96" s="173"/>
      <c r="Q96" s="173"/>
      <c r="R96" s="173"/>
      <c r="S96" s="173"/>
      <c r="T96" s="173"/>
      <c r="U96" s="173"/>
    </row>
    <row r="97" spans="13:21">
      <c r="M97" s="173"/>
      <c r="N97" s="173"/>
      <c r="O97" s="173"/>
      <c r="P97" s="173"/>
      <c r="Q97" s="173"/>
      <c r="R97" s="173"/>
      <c r="S97" s="173"/>
      <c r="T97" s="173"/>
      <c r="U97" s="173"/>
    </row>
    <row r="98" spans="13:21">
      <c r="M98" s="173"/>
      <c r="N98" s="173"/>
      <c r="O98" s="173"/>
      <c r="P98" s="173"/>
      <c r="Q98" s="173"/>
      <c r="R98" s="173"/>
      <c r="S98" s="173"/>
      <c r="T98" s="173"/>
      <c r="U98" s="173"/>
    </row>
    <row r="99" spans="13:21">
      <c r="M99" s="173"/>
      <c r="N99" s="173"/>
      <c r="O99" s="173"/>
      <c r="P99" s="173"/>
      <c r="Q99" s="173"/>
      <c r="R99" s="173"/>
      <c r="S99" s="173"/>
      <c r="T99" s="173"/>
      <c r="U99" s="173"/>
    </row>
    <row r="100" spans="13:21">
      <c r="M100" s="173"/>
      <c r="N100" s="173"/>
      <c r="O100" s="173"/>
      <c r="P100" s="173"/>
      <c r="Q100" s="173"/>
      <c r="R100" s="173"/>
      <c r="S100" s="173"/>
      <c r="T100" s="173"/>
      <c r="U100" s="173"/>
    </row>
    <row r="101" spans="13:21">
      <c r="M101" s="173"/>
      <c r="N101" s="173"/>
      <c r="O101" s="173"/>
      <c r="P101" s="173"/>
      <c r="Q101" s="173"/>
      <c r="R101" s="173"/>
      <c r="S101" s="173"/>
      <c r="T101" s="173"/>
      <c r="U101" s="173"/>
    </row>
    <row r="102" spans="13:21">
      <c r="M102" s="173"/>
      <c r="N102" s="173"/>
      <c r="O102" s="173"/>
      <c r="P102" s="173"/>
      <c r="Q102" s="173"/>
      <c r="R102" s="173"/>
      <c r="S102" s="173"/>
      <c r="T102" s="173"/>
      <c r="U102" s="173"/>
    </row>
    <row r="103" spans="13:21">
      <c r="M103" s="173"/>
      <c r="N103" s="173"/>
      <c r="O103" s="173"/>
      <c r="P103" s="173"/>
      <c r="Q103" s="173"/>
      <c r="R103" s="173"/>
      <c r="S103" s="173"/>
      <c r="T103" s="173"/>
      <c r="U103" s="173"/>
    </row>
    <row r="104" spans="13:21">
      <c r="M104" s="173"/>
      <c r="N104" s="173"/>
      <c r="O104" s="173"/>
      <c r="P104" s="173"/>
      <c r="Q104" s="173"/>
      <c r="R104" s="173"/>
      <c r="S104" s="173"/>
      <c r="T104" s="173"/>
      <c r="U104" s="173"/>
    </row>
    <row r="105" spans="13:21">
      <c r="M105" s="173"/>
      <c r="N105" s="173"/>
      <c r="O105" s="173"/>
      <c r="P105" s="173"/>
      <c r="Q105" s="173"/>
      <c r="R105" s="173"/>
      <c r="S105" s="173"/>
      <c r="T105" s="173"/>
      <c r="U105" s="173"/>
    </row>
    <row r="106" spans="13:21">
      <c r="M106" s="173"/>
      <c r="N106" s="173"/>
      <c r="O106" s="173"/>
      <c r="P106" s="173"/>
      <c r="Q106" s="173"/>
      <c r="R106" s="173"/>
      <c r="S106" s="173"/>
      <c r="T106" s="173"/>
      <c r="U106" s="173"/>
    </row>
    <row r="107" spans="13:21">
      <c r="M107" s="173"/>
      <c r="N107" s="173"/>
      <c r="O107" s="173"/>
      <c r="P107" s="173"/>
      <c r="Q107" s="173"/>
      <c r="R107" s="173"/>
      <c r="S107" s="173"/>
      <c r="T107" s="173"/>
      <c r="U107" s="173"/>
    </row>
    <row r="108" spans="13:21">
      <c r="M108" s="173"/>
      <c r="N108" s="173"/>
      <c r="O108" s="173"/>
      <c r="P108" s="173"/>
      <c r="Q108" s="173"/>
      <c r="R108" s="173"/>
      <c r="S108" s="173"/>
      <c r="T108" s="173"/>
      <c r="U108" s="173"/>
    </row>
    <row r="109" spans="13:21">
      <c r="M109" s="173"/>
      <c r="N109" s="173"/>
      <c r="O109" s="173"/>
      <c r="P109" s="173"/>
      <c r="Q109" s="173"/>
      <c r="R109" s="173"/>
      <c r="S109" s="173"/>
      <c r="T109" s="173"/>
      <c r="U109" s="173"/>
    </row>
    <row r="110" spans="13:21">
      <c r="M110" s="173"/>
      <c r="N110" s="173"/>
      <c r="O110" s="173"/>
      <c r="P110" s="173"/>
      <c r="Q110" s="173"/>
      <c r="R110" s="173"/>
      <c r="S110" s="173"/>
      <c r="T110" s="173"/>
      <c r="U110" s="173"/>
    </row>
    <row r="111" spans="13:21">
      <c r="M111" s="173"/>
      <c r="N111" s="173"/>
      <c r="O111" s="173"/>
      <c r="P111" s="173"/>
      <c r="Q111" s="173"/>
      <c r="R111" s="173"/>
      <c r="S111" s="173"/>
      <c r="T111" s="173"/>
      <c r="U111" s="173"/>
    </row>
    <row r="112" spans="13:21">
      <c r="M112" s="173"/>
      <c r="N112" s="173"/>
      <c r="O112" s="173"/>
      <c r="P112" s="173"/>
      <c r="Q112" s="173"/>
      <c r="R112" s="173"/>
      <c r="S112" s="173"/>
      <c r="T112" s="173"/>
      <c r="U112" s="173"/>
    </row>
    <row r="113" spans="13:21">
      <c r="M113" s="173"/>
      <c r="N113" s="173"/>
      <c r="O113" s="173"/>
      <c r="P113" s="173"/>
      <c r="Q113" s="173"/>
      <c r="R113" s="173"/>
      <c r="S113" s="173"/>
      <c r="T113" s="173"/>
      <c r="U113" s="173"/>
    </row>
    <row r="114" spans="13:21">
      <c r="M114" s="173"/>
      <c r="N114" s="173"/>
      <c r="O114" s="173"/>
      <c r="P114" s="173"/>
      <c r="Q114" s="173"/>
      <c r="R114" s="173"/>
      <c r="S114" s="173"/>
      <c r="T114" s="173"/>
      <c r="U114" s="173"/>
    </row>
    <row r="115" spans="13:21">
      <c r="M115" s="173"/>
      <c r="N115" s="173"/>
      <c r="O115" s="173"/>
      <c r="P115" s="173"/>
      <c r="Q115" s="173"/>
      <c r="R115" s="173"/>
      <c r="S115" s="173"/>
      <c r="T115" s="173"/>
      <c r="U115" s="173"/>
    </row>
    <row r="116" spans="13:21">
      <c r="M116" s="173"/>
      <c r="N116" s="173"/>
      <c r="O116" s="173"/>
      <c r="P116" s="173"/>
      <c r="Q116" s="173"/>
      <c r="R116" s="173"/>
      <c r="S116" s="173"/>
      <c r="T116" s="173"/>
      <c r="U116" s="173"/>
    </row>
    <row r="117" spans="13:21">
      <c r="M117" s="173"/>
      <c r="N117" s="173"/>
      <c r="O117" s="173"/>
      <c r="P117" s="173"/>
      <c r="Q117" s="173"/>
      <c r="R117" s="173"/>
      <c r="S117" s="173"/>
      <c r="T117" s="173"/>
      <c r="U117" s="173"/>
    </row>
    <row r="118" spans="13:21">
      <c r="M118" s="173"/>
      <c r="N118" s="173"/>
      <c r="O118" s="173"/>
      <c r="P118" s="173"/>
      <c r="Q118" s="173"/>
      <c r="R118" s="173"/>
      <c r="S118" s="173"/>
      <c r="T118" s="173"/>
      <c r="U118" s="173"/>
    </row>
    <row r="119" spans="13:21">
      <c r="M119" s="173"/>
      <c r="N119" s="173"/>
      <c r="O119" s="173"/>
      <c r="P119" s="173"/>
      <c r="Q119" s="173"/>
      <c r="R119" s="173"/>
      <c r="S119" s="173"/>
      <c r="T119" s="173"/>
      <c r="U119" s="173"/>
    </row>
    <row r="120" spans="13:21">
      <c r="M120" s="173"/>
      <c r="N120" s="173"/>
      <c r="O120" s="173"/>
      <c r="P120" s="173"/>
      <c r="Q120" s="173"/>
      <c r="R120" s="173"/>
      <c r="S120" s="173"/>
      <c r="T120" s="173"/>
      <c r="U120" s="173"/>
    </row>
    <row r="121" spans="13:21">
      <c r="M121" s="173"/>
      <c r="N121" s="173"/>
      <c r="O121" s="173"/>
      <c r="P121" s="173"/>
      <c r="Q121" s="173"/>
      <c r="R121" s="173"/>
      <c r="S121" s="173"/>
      <c r="T121" s="173"/>
      <c r="U121" s="173"/>
    </row>
    <row r="122" spans="13:21">
      <c r="M122" s="173"/>
      <c r="N122" s="173"/>
      <c r="O122" s="173"/>
      <c r="P122" s="173"/>
      <c r="Q122" s="173"/>
      <c r="R122" s="173"/>
      <c r="S122" s="173"/>
      <c r="T122" s="173"/>
      <c r="U122" s="173"/>
    </row>
    <row r="123" spans="13:21">
      <c r="M123" s="173"/>
      <c r="N123" s="173"/>
      <c r="O123" s="173"/>
      <c r="P123" s="173"/>
      <c r="Q123" s="173"/>
      <c r="R123" s="173"/>
      <c r="S123" s="173"/>
      <c r="T123" s="173"/>
      <c r="U123" s="173"/>
    </row>
    <row r="124" spans="13:21">
      <c r="M124" s="173"/>
      <c r="N124" s="173"/>
      <c r="O124" s="173"/>
      <c r="P124" s="173"/>
      <c r="Q124" s="173"/>
      <c r="R124" s="173"/>
      <c r="S124" s="173"/>
      <c r="T124" s="173"/>
      <c r="U124" s="173"/>
    </row>
    <row r="125" spans="13:21">
      <c r="M125" s="173"/>
      <c r="N125" s="173"/>
      <c r="O125" s="173"/>
      <c r="P125" s="173"/>
      <c r="Q125" s="173"/>
      <c r="R125" s="173"/>
      <c r="S125" s="173"/>
      <c r="T125" s="173"/>
      <c r="U125" s="173"/>
    </row>
    <row r="126" spans="13:21">
      <c r="M126" s="173"/>
      <c r="N126" s="173"/>
      <c r="O126" s="173"/>
      <c r="P126" s="173"/>
      <c r="Q126" s="173"/>
      <c r="R126" s="173"/>
      <c r="S126" s="173"/>
      <c r="T126" s="173"/>
      <c r="U126" s="173"/>
    </row>
    <row r="127" spans="13:21">
      <c r="M127" s="173"/>
      <c r="N127" s="173"/>
      <c r="O127" s="173"/>
      <c r="P127" s="173"/>
      <c r="Q127" s="173"/>
      <c r="R127" s="173"/>
      <c r="S127" s="173"/>
      <c r="T127" s="173"/>
      <c r="U127" s="173"/>
    </row>
    <row r="128" spans="13:21">
      <c r="M128" s="173"/>
      <c r="N128" s="173"/>
      <c r="O128" s="173"/>
      <c r="P128" s="173"/>
      <c r="Q128" s="173"/>
      <c r="R128" s="173"/>
      <c r="S128" s="173"/>
      <c r="T128" s="173"/>
      <c r="U128" s="173"/>
    </row>
    <row r="129" spans="13:21">
      <c r="M129" s="173"/>
      <c r="N129" s="173"/>
      <c r="O129" s="173"/>
      <c r="P129" s="173"/>
      <c r="Q129" s="173"/>
      <c r="R129" s="173"/>
      <c r="S129" s="173"/>
      <c r="T129" s="173"/>
      <c r="U129" s="173"/>
    </row>
    <row r="130" spans="13:21">
      <c r="M130" s="173"/>
      <c r="N130" s="173"/>
      <c r="O130" s="173"/>
      <c r="P130" s="173"/>
      <c r="Q130" s="173"/>
      <c r="R130" s="173"/>
      <c r="S130" s="173"/>
      <c r="T130" s="173"/>
      <c r="U130" s="173"/>
    </row>
    <row r="131" spans="13:21">
      <c r="M131" s="173"/>
      <c r="N131" s="173"/>
      <c r="O131" s="173"/>
      <c r="P131" s="173"/>
      <c r="Q131" s="173"/>
      <c r="R131" s="173"/>
      <c r="S131" s="173"/>
      <c r="T131" s="173"/>
      <c r="U131" s="173"/>
    </row>
    <row r="132" spans="13:21">
      <c r="M132" s="173"/>
      <c r="N132" s="173"/>
      <c r="O132" s="173"/>
      <c r="P132" s="173"/>
      <c r="Q132" s="173"/>
      <c r="R132" s="173"/>
      <c r="S132" s="173"/>
      <c r="T132" s="173"/>
      <c r="U132" s="173"/>
    </row>
    <row r="133" spans="13:21">
      <c r="M133" s="173"/>
      <c r="N133" s="173"/>
      <c r="O133" s="173"/>
      <c r="P133" s="173"/>
      <c r="Q133" s="173"/>
      <c r="R133" s="173"/>
      <c r="S133" s="173"/>
      <c r="T133" s="173"/>
      <c r="U133" s="173"/>
    </row>
    <row r="134" spans="13:21">
      <c r="M134" s="173"/>
      <c r="N134" s="173"/>
      <c r="O134" s="173"/>
      <c r="P134" s="173"/>
      <c r="Q134" s="173"/>
      <c r="R134" s="173"/>
      <c r="S134" s="173"/>
      <c r="T134" s="173"/>
      <c r="U134" s="173"/>
    </row>
    <row r="135" spans="13:21">
      <c r="M135" s="173"/>
      <c r="N135" s="173"/>
      <c r="O135" s="173"/>
      <c r="P135" s="173"/>
      <c r="Q135" s="173"/>
      <c r="R135" s="173"/>
      <c r="S135" s="173"/>
      <c r="T135" s="173"/>
      <c r="U135" s="173"/>
    </row>
    <row r="136" spans="13:21">
      <c r="M136" s="173"/>
      <c r="N136" s="173"/>
      <c r="O136" s="173"/>
      <c r="P136" s="173"/>
      <c r="Q136" s="173"/>
      <c r="R136" s="173"/>
      <c r="S136" s="173"/>
      <c r="T136" s="173"/>
      <c r="U136" s="173"/>
    </row>
    <row r="137" spans="13:21">
      <c r="M137" s="173"/>
      <c r="N137" s="173"/>
      <c r="O137" s="173"/>
      <c r="P137" s="173"/>
      <c r="Q137" s="173"/>
      <c r="R137" s="173"/>
      <c r="S137" s="173"/>
      <c r="T137" s="173"/>
      <c r="U137" s="173"/>
    </row>
    <row r="138" spans="13:21">
      <c r="M138" s="173"/>
      <c r="N138" s="173"/>
      <c r="O138" s="173"/>
      <c r="P138" s="173"/>
      <c r="Q138" s="173"/>
      <c r="R138" s="173"/>
      <c r="S138" s="173"/>
      <c r="T138" s="173"/>
      <c r="U138" s="173"/>
    </row>
    <row r="139" spans="13:21">
      <c r="M139" s="173"/>
      <c r="N139" s="173"/>
      <c r="O139" s="173"/>
      <c r="P139" s="173"/>
      <c r="Q139" s="173"/>
      <c r="R139" s="173"/>
      <c r="S139" s="173"/>
      <c r="T139" s="173"/>
      <c r="U139" s="173"/>
    </row>
    <row r="140" spans="13:21">
      <c r="M140" s="173"/>
      <c r="N140" s="173"/>
      <c r="O140" s="173"/>
      <c r="P140" s="173"/>
      <c r="Q140" s="173"/>
      <c r="R140" s="173"/>
      <c r="S140" s="173"/>
      <c r="T140" s="173"/>
      <c r="U140" s="173"/>
    </row>
    <row r="141" spans="13:21">
      <c r="M141" s="173"/>
      <c r="N141" s="173"/>
      <c r="O141" s="173"/>
      <c r="P141" s="173"/>
      <c r="Q141" s="173"/>
      <c r="R141" s="173"/>
      <c r="S141" s="173"/>
      <c r="T141" s="173"/>
      <c r="U141" s="173"/>
    </row>
    <row r="142" spans="13:21">
      <c r="M142" s="173"/>
      <c r="N142" s="173"/>
      <c r="O142" s="173"/>
      <c r="P142" s="173"/>
      <c r="Q142" s="173"/>
      <c r="R142" s="173"/>
      <c r="S142" s="173"/>
      <c r="T142" s="173"/>
      <c r="U142" s="173"/>
    </row>
    <row r="143" spans="13:21">
      <c r="M143" s="173"/>
      <c r="N143" s="173"/>
      <c r="O143" s="173"/>
      <c r="P143" s="173"/>
      <c r="Q143" s="173"/>
      <c r="R143" s="173"/>
      <c r="S143" s="173"/>
      <c r="T143" s="173"/>
      <c r="U143" s="173"/>
    </row>
    <row r="144" spans="13:21">
      <c r="M144" s="173"/>
      <c r="N144" s="173"/>
      <c r="O144" s="173"/>
      <c r="P144" s="173"/>
      <c r="Q144" s="173"/>
      <c r="R144" s="173"/>
      <c r="S144" s="173"/>
      <c r="T144" s="173"/>
      <c r="U144" s="173"/>
    </row>
    <row r="145" spans="13:21">
      <c r="M145" s="173"/>
      <c r="N145" s="173"/>
      <c r="O145" s="173"/>
      <c r="P145" s="173"/>
      <c r="Q145" s="173"/>
      <c r="R145" s="173"/>
      <c r="S145" s="173"/>
      <c r="T145" s="173"/>
      <c r="U145" s="173"/>
    </row>
    <row r="146" spans="13:21">
      <c r="M146" s="173"/>
      <c r="N146" s="173"/>
      <c r="O146" s="173"/>
      <c r="P146" s="173"/>
      <c r="Q146" s="173"/>
      <c r="R146" s="173"/>
      <c r="S146" s="173"/>
      <c r="T146" s="173"/>
      <c r="U146" s="173"/>
    </row>
    <row r="147" spans="13:21">
      <c r="M147" s="173"/>
      <c r="N147" s="173"/>
      <c r="O147" s="173"/>
      <c r="P147" s="173"/>
      <c r="Q147" s="173"/>
      <c r="R147" s="173"/>
      <c r="S147" s="173"/>
      <c r="T147" s="173"/>
      <c r="U147" s="173"/>
    </row>
    <row r="148" spans="13:21">
      <c r="M148" s="173"/>
      <c r="N148" s="173"/>
      <c r="O148" s="173"/>
      <c r="P148" s="173"/>
      <c r="Q148" s="173"/>
      <c r="R148" s="173"/>
      <c r="S148" s="173"/>
      <c r="T148" s="173"/>
      <c r="U148" s="173"/>
    </row>
    <row r="149" spans="13:21">
      <c r="M149" s="173"/>
      <c r="N149" s="173"/>
      <c r="O149" s="173"/>
      <c r="P149" s="173"/>
      <c r="Q149" s="173"/>
      <c r="R149" s="173"/>
      <c r="S149" s="173"/>
      <c r="T149" s="173"/>
      <c r="U149" s="173"/>
    </row>
    <row r="150" spans="13:21">
      <c r="M150" s="173"/>
      <c r="N150" s="173"/>
      <c r="O150" s="173"/>
      <c r="P150" s="173"/>
      <c r="Q150" s="173"/>
      <c r="R150" s="173"/>
      <c r="S150" s="173"/>
      <c r="T150" s="173"/>
      <c r="U150" s="173"/>
    </row>
    <row r="151" spans="13:21">
      <c r="M151" s="173"/>
      <c r="N151" s="173"/>
      <c r="O151" s="173"/>
      <c r="P151" s="173"/>
      <c r="Q151" s="173"/>
      <c r="R151" s="173"/>
      <c r="S151" s="173"/>
      <c r="T151" s="173"/>
      <c r="U151" s="173"/>
    </row>
    <row r="152" spans="13:21">
      <c r="M152" s="173"/>
      <c r="N152" s="173"/>
      <c r="O152" s="173"/>
      <c r="P152" s="173"/>
      <c r="Q152" s="173"/>
      <c r="R152" s="173"/>
      <c r="S152" s="173"/>
      <c r="T152" s="173"/>
      <c r="U152" s="173"/>
    </row>
    <row r="153" spans="13:21">
      <c r="M153" s="173"/>
      <c r="N153" s="173"/>
      <c r="O153" s="173"/>
      <c r="P153" s="173"/>
      <c r="Q153" s="173"/>
      <c r="R153" s="173"/>
      <c r="S153" s="173"/>
      <c r="T153" s="173"/>
      <c r="U153" s="173"/>
    </row>
    <row r="154" spans="13:21">
      <c r="M154" s="173"/>
      <c r="N154" s="173"/>
      <c r="O154" s="173"/>
      <c r="P154" s="173"/>
      <c r="Q154" s="173"/>
      <c r="R154" s="173"/>
      <c r="S154" s="173"/>
      <c r="T154" s="173"/>
      <c r="U154" s="173"/>
    </row>
    <row r="155" spans="13:21">
      <c r="M155" s="173"/>
      <c r="N155" s="173"/>
      <c r="O155" s="173"/>
      <c r="P155" s="173"/>
      <c r="Q155" s="173"/>
      <c r="R155" s="173"/>
      <c r="S155" s="173"/>
      <c r="T155" s="173"/>
      <c r="U155" s="173"/>
    </row>
    <row r="156" spans="13:21">
      <c r="M156" s="173"/>
      <c r="N156" s="173"/>
      <c r="O156" s="173"/>
      <c r="P156" s="173"/>
      <c r="Q156" s="173"/>
      <c r="R156" s="173"/>
      <c r="S156" s="173"/>
      <c r="T156" s="173"/>
      <c r="U156" s="173"/>
    </row>
    <row r="157" spans="13:21">
      <c r="M157" s="173"/>
      <c r="N157" s="173"/>
      <c r="O157" s="173"/>
      <c r="P157" s="173"/>
      <c r="Q157" s="173"/>
      <c r="R157" s="173"/>
      <c r="S157" s="173"/>
      <c r="T157" s="173"/>
      <c r="U157" s="173"/>
    </row>
    <row r="158" spans="13:21">
      <c r="M158" s="173"/>
      <c r="N158" s="173"/>
      <c r="O158" s="173"/>
      <c r="P158" s="173"/>
      <c r="Q158" s="173"/>
      <c r="R158" s="173"/>
      <c r="S158" s="173"/>
      <c r="T158" s="173"/>
      <c r="U158" s="173"/>
    </row>
    <row r="159" spans="13:21">
      <c r="M159" s="173"/>
      <c r="N159" s="173"/>
      <c r="O159" s="173"/>
      <c r="P159" s="173"/>
      <c r="Q159" s="173"/>
      <c r="R159" s="173"/>
      <c r="S159" s="173"/>
      <c r="T159" s="173"/>
      <c r="U159" s="173"/>
    </row>
    <row r="160" spans="13:21">
      <c r="M160" s="173"/>
      <c r="N160" s="173"/>
      <c r="O160" s="173"/>
      <c r="P160" s="173"/>
      <c r="Q160" s="173"/>
      <c r="R160" s="173"/>
      <c r="S160" s="173"/>
      <c r="T160" s="173"/>
      <c r="U160" s="173"/>
    </row>
    <row r="161" spans="13:21">
      <c r="M161" s="173"/>
      <c r="N161" s="173"/>
      <c r="O161" s="173"/>
      <c r="P161" s="173"/>
      <c r="Q161" s="173"/>
      <c r="R161" s="173"/>
      <c r="S161" s="173"/>
      <c r="T161" s="173"/>
      <c r="U161" s="173"/>
    </row>
    <row r="162" spans="13:21">
      <c r="M162" s="173"/>
      <c r="N162" s="173"/>
      <c r="O162" s="173"/>
      <c r="P162" s="173"/>
      <c r="Q162" s="173"/>
      <c r="R162" s="173"/>
      <c r="S162" s="173"/>
      <c r="T162" s="173"/>
      <c r="U162" s="173"/>
    </row>
    <row r="163" spans="13:21">
      <c r="M163" s="173"/>
      <c r="N163" s="173"/>
      <c r="O163" s="173"/>
      <c r="P163" s="173"/>
      <c r="Q163" s="173"/>
      <c r="R163" s="173"/>
      <c r="S163" s="173"/>
      <c r="T163" s="173"/>
      <c r="U163" s="173"/>
    </row>
    <row r="164" spans="13:21">
      <c r="M164" s="173"/>
      <c r="N164" s="173"/>
      <c r="O164" s="173"/>
      <c r="P164" s="173"/>
      <c r="Q164" s="173"/>
      <c r="R164" s="173"/>
      <c r="S164" s="173"/>
      <c r="T164" s="173"/>
      <c r="U164" s="173"/>
    </row>
    <row r="165" spans="13:21">
      <c r="M165" s="173"/>
      <c r="N165" s="173"/>
      <c r="O165" s="173"/>
      <c r="P165" s="173"/>
      <c r="Q165" s="173"/>
      <c r="R165" s="173"/>
      <c r="S165" s="173"/>
      <c r="T165" s="173"/>
      <c r="U165" s="173"/>
    </row>
    <row r="166" spans="13:21">
      <c r="M166" s="173"/>
      <c r="N166" s="173"/>
      <c r="O166" s="173"/>
      <c r="P166" s="173"/>
      <c r="Q166" s="173"/>
      <c r="R166" s="173"/>
      <c r="S166" s="173"/>
      <c r="T166" s="173"/>
      <c r="U166" s="173"/>
    </row>
    <row r="167" spans="13:21">
      <c r="M167" s="173"/>
      <c r="N167" s="173"/>
      <c r="O167" s="173"/>
      <c r="P167" s="173"/>
      <c r="Q167" s="173"/>
      <c r="R167" s="173"/>
      <c r="S167" s="173"/>
      <c r="T167" s="173"/>
      <c r="U167" s="173"/>
    </row>
    <row r="168" spans="13:21">
      <c r="M168" s="173"/>
      <c r="N168" s="173"/>
      <c r="O168" s="173"/>
      <c r="P168" s="173"/>
      <c r="Q168" s="173"/>
      <c r="R168" s="173"/>
      <c r="S168" s="173"/>
      <c r="T168" s="173"/>
      <c r="U168" s="173"/>
    </row>
    <row r="169" spans="13:21">
      <c r="M169" s="173"/>
      <c r="N169" s="173"/>
      <c r="O169" s="173"/>
      <c r="P169" s="173"/>
      <c r="Q169" s="173"/>
      <c r="R169" s="173"/>
      <c r="S169" s="173"/>
      <c r="T169" s="173"/>
      <c r="U169" s="173"/>
    </row>
    <row r="170" spans="13:21">
      <c r="M170" s="173"/>
      <c r="N170" s="173"/>
      <c r="O170" s="173"/>
      <c r="P170" s="173"/>
      <c r="Q170" s="173"/>
      <c r="R170" s="173"/>
      <c r="S170" s="173"/>
      <c r="T170" s="173"/>
      <c r="U170" s="173"/>
    </row>
    <row r="171" spans="13:21">
      <c r="M171" s="173"/>
      <c r="N171" s="173"/>
      <c r="O171" s="173"/>
      <c r="P171" s="173"/>
      <c r="Q171" s="173"/>
      <c r="R171" s="173"/>
      <c r="S171" s="173"/>
      <c r="T171" s="173"/>
      <c r="U171" s="173"/>
    </row>
    <row r="172" spans="13:21">
      <c r="M172" s="173"/>
      <c r="N172" s="173"/>
      <c r="O172" s="173"/>
      <c r="P172" s="173"/>
      <c r="Q172" s="173"/>
      <c r="R172" s="173"/>
      <c r="S172" s="173"/>
      <c r="T172" s="173"/>
      <c r="U172" s="173"/>
    </row>
    <row r="173" spans="13:21">
      <c r="M173" s="173"/>
      <c r="N173" s="173"/>
      <c r="O173" s="173"/>
      <c r="P173" s="173"/>
      <c r="Q173" s="173"/>
      <c r="R173" s="173"/>
      <c r="S173" s="173"/>
      <c r="T173" s="173"/>
      <c r="U173" s="173"/>
    </row>
    <row r="174" spans="13:21">
      <c r="M174" s="173"/>
      <c r="N174" s="173"/>
      <c r="O174" s="173"/>
      <c r="P174" s="173"/>
      <c r="Q174" s="173"/>
      <c r="R174" s="173"/>
      <c r="S174" s="173"/>
      <c r="T174" s="173"/>
      <c r="U174" s="173"/>
    </row>
    <row r="175" spans="13:21">
      <c r="M175" s="173"/>
      <c r="N175" s="173"/>
      <c r="O175" s="173"/>
      <c r="P175" s="173"/>
      <c r="Q175" s="173"/>
      <c r="R175" s="173"/>
      <c r="S175" s="173"/>
      <c r="T175" s="173"/>
      <c r="U175" s="173"/>
    </row>
    <row r="176" spans="13:21">
      <c r="M176" s="173"/>
      <c r="N176" s="173"/>
      <c r="O176" s="173"/>
      <c r="P176" s="173"/>
      <c r="Q176" s="173"/>
      <c r="R176" s="173"/>
      <c r="S176" s="173"/>
      <c r="T176" s="173"/>
      <c r="U176" s="173"/>
    </row>
    <row r="177" spans="13:21">
      <c r="M177" s="173"/>
      <c r="N177" s="173"/>
      <c r="O177" s="173"/>
      <c r="P177" s="173"/>
      <c r="Q177" s="173"/>
      <c r="R177" s="173"/>
      <c r="S177" s="173"/>
      <c r="T177" s="173"/>
      <c r="U177" s="173"/>
    </row>
    <row r="178" spans="13:21">
      <c r="M178" s="173"/>
      <c r="N178" s="173"/>
      <c r="O178" s="173"/>
      <c r="P178" s="173"/>
      <c r="Q178" s="173"/>
      <c r="R178" s="173"/>
      <c r="S178" s="173"/>
      <c r="T178" s="173"/>
      <c r="U178" s="173"/>
    </row>
    <row r="179" spans="13:21">
      <c r="M179" s="173"/>
      <c r="N179" s="173"/>
      <c r="O179" s="173"/>
      <c r="P179" s="173"/>
      <c r="Q179" s="173"/>
      <c r="R179" s="173"/>
      <c r="S179" s="173"/>
      <c r="T179" s="173"/>
      <c r="U179" s="173"/>
    </row>
    <row r="180" spans="13:21">
      <c r="M180" s="173"/>
      <c r="N180" s="173"/>
      <c r="O180" s="173"/>
      <c r="P180" s="173"/>
      <c r="Q180" s="173"/>
      <c r="R180" s="173"/>
      <c r="S180" s="173"/>
      <c r="T180" s="173"/>
      <c r="U180" s="173"/>
    </row>
    <row r="181" spans="13:21">
      <c r="M181" s="173"/>
      <c r="N181" s="173"/>
      <c r="O181" s="173"/>
      <c r="P181" s="173"/>
      <c r="Q181" s="173"/>
      <c r="R181" s="173"/>
      <c r="S181" s="173"/>
      <c r="T181" s="173"/>
      <c r="U181" s="173"/>
    </row>
    <row r="182" spans="13:21">
      <c r="M182" s="173"/>
      <c r="N182" s="173"/>
      <c r="O182" s="173"/>
      <c r="P182" s="173"/>
      <c r="Q182" s="173"/>
      <c r="R182" s="173"/>
      <c r="S182" s="173"/>
      <c r="T182" s="173"/>
      <c r="U182" s="173"/>
    </row>
    <row r="183" spans="13:21">
      <c r="M183" s="173"/>
      <c r="N183" s="173"/>
      <c r="O183" s="173"/>
      <c r="P183" s="173"/>
      <c r="Q183" s="173"/>
      <c r="R183" s="173"/>
      <c r="S183" s="173"/>
      <c r="T183" s="173"/>
      <c r="U183" s="173"/>
    </row>
    <row r="184" spans="13:21">
      <c r="M184" s="173"/>
      <c r="N184" s="173"/>
      <c r="O184" s="173"/>
      <c r="P184" s="173"/>
      <c r="Q184" s="173"/>
      <c r="R184" s="173"/>
      <c r="S184" s="173"/>
      <c r="T184" s="173"/>
      <c r="U184" s="173"/>
    </row>
    <row r="185" spans="13:21">
      <c r="M185" s="173"/>
      <c r="N185" s="173"/>
      <c r="O185" s="173"/>
      <c r="P185" s="173"/>
      <c r="Q185" s="173"/>
      <c r="R185" s="173"/>
      <c r="S185" s="173"/>
      <c r="T185" s="173"/>
      <c r="U185" s="173"/>
    </row>
    <row r="186" spans="13:21">
      <c r="M186" s="173"/>
      <c r="N186" s="173"/>
      <c r="O186" s="173"/>
      <c r="P186" s="173"/>
      <c r="Q186" s="173"/>
      <c r="R186" s="173"/>
      <c r="S186" s="173"/>
      <c r="T186" s="173"/>
      <c r="U186" s="173"/>
    </row>
    <row r="187" spans="13:21">
      <c r="M187" s="173"/>
      <c r="N187" s="173"/>
      <c r="O187" s="173"/>
      <c r="P187" s="173"/>
      <c r="Q187" s="173"/>
      <c r="R187" s="173"/>
      <c r="S187" s="173"/>
      <c r="T187" s="173"/>
      <c r="U187" s="173"/>
    </row>
    <row r="188" spans="13:21">
      <c r="M188" s="173"/>
      <c r="N188" s="173"/>
      <c r="O188" s="173"/>
      <c r="P188" s="173"/>
      <c r="Q188" s="173"/>
      <c r="R188" s="173"/>
      <c r="S188" s="173"/>
      <c r="T188" s="173"/>
      <c r="U188" s="173"/>
    </row>
    <row r="189" spans="13:21">
      <c r="M189" s="173"/>
      <c r="N189" s="173"/>
      <c r="O189" s="173"/>
      <c r="P189" s="173"/>
      <c r="Q189" s="173"/>
      <c r="R189" s="173"/>
      <c r="S189" s="173"/>
      <c r="T189" s="173"/>
      <c r="U189" s="173"/>
    </row>
    <row r="190" spans="13:21">
      <c r="M190" s="173"/>
      <c r="N190" s="173"/>
      <c r="O190" s="173"/>
      <c r="P190" s="173"/>
      <c r="Q190" s="173"/>
      <c r="R190" s="173"/>
      <c r="S190" s="173"/>
      <c r="T190" s="173"/>
      <c r="U190" s="173"/>
    </row>
    <row r="191" spans="13:21">
      <c r="M191" s="173"/>
      <c r="N191" s="173"/>
      <c r="O191" s="173"/>
      <c r="P191" s="173"/>
      <c r="Q191" s="173"/>
      <c r="R191" s="173"/>
      <c r="S191" s="173"/>
      <c r="T191" s="173"/>
      <c r="U191" s="173"/>
    </row>
    <row r="192" spans="13:21">
      <c r="M192" s="173"/>
      <c r="N192" s="173"/>
      <c r="O192" s="173"/>
      <c r="P192" s="173"/>
      <c r="Q192" s="173"/>
      <c r="R192" s="173"/>
      <c r="S192" s="173"/>
      <c r="T192" s="173"/>
      <c r="U192" s="173"/>
    </row>
    <row r="193" spans="13:21">
      <c r="M193" s="173"/>
      <c r="N193" s="173"/>
      <c r="O193" s="173"/>
      <c r="P193" s="173"/>
      <c r="Q193" s="173"/>
      <c r="R193" s="173"/>
      <c r="S193" s="173"/>
      <c r="T193" s="173"/>
      <c r="U193" s="173"/>
    </row>
    <row r="194" spans="13:21">
      <c r="M194" s="173"/>
      <c r="N194" s="173"/>
      <c r="O194" s="173"/>
      <c r="P194" s="173"/>
      <c r="Q194" s="173"/>
      <c r="R194" s="173"/>
      <c r="S194" s="173"/>
      <c r="T194" s="173"/>
      <c r="U194" s="173"/>
    </row>
    <row r="195" spans="13:21">
      <c r="M195" s="173"/>
      <c r="N195" s="173"/>
      <c r="O195" s="173"/>
      <c r="P195" s="173"/>
      <c r="Q195" s="173"/>
      <c r="R195" s="173"/>
      <c r="S195" s="173"/>
      <c r="T195" s="173"/>
      <c r="U195" s="173"/>
    </row>
    <row r="196" spans="13:21">
      <c r="M196" s="173"/>
      <c r="N196" s="173"/>
      <c r="O196" s="173"/>
      <c r="P196" s="173"/>
      <c r="Q196" s="173"/>
      <c r="R196" s="173"/>
      <c r="S196" s="173"/>
      <c r="T196" s="173"/>
      <c r="U196" s="173"/>
    </row>
    <row r="197" spans="13:21">
      <c r="M197" s="173"/>
      <c r="N197" s="173"/>
      <c r="O197" s="173"/>
      <c r="P197" s="173"/>
      <c r="Q197" s="173"/>
      <c r="R197" s="173"/>
      <c r="S197" s="173"/>
      <c r="T197" s="173"/>
      <c r="U197" s="173"/>
    </row>
    <row r="198" spans="13:21">
      <c r="M198" s="173"/>
      <c r="N198" s="173"/>
      <c r="O198" s="173"/>
      <c r="P198" s="173"/>
      <c r="Q198" s="173"/>
      <c r="R198" s="173"/>
      <c r="S198" s="173"/>
      <c r="T198" s="173"/>
      <c r="U198" s="173"/>
    </row>
    <row r="199" spans="13:21">
      <c r="M199" s="173"/>
      <c r="N199" s="173"/>
      <c r="O199" s="173"/>
      <c r="P199" s="173"/>
      <c r="Q199" s="173"/>
      <c r="R199" s="173"/>
      <c r="S199" s="173"/>
      <c r="T199" s="173"/>
      <c r="U199" s="173"/>
    </row>
    <row r="200" spans="13:21">
      <c r="M200" s="173"/>
      <c r="N200" s="173"/>
      <c r="O200" s="173"/>
      <c r="P200" s="173"/>
      <c r="Q200" s="173"/>
      <c r="R200" s="173"/>
      <c r="S200" s="173"/>
      <c r="T200" s="173"/>
      <c r="U200" s="173"/>
    </row>
    <row r="201" spans="13:21">
      <c r="M201" s="173"/>
      <c r="N201" s="173"/>
      <c r="O201" s="173"/>
      <c r="P201" s="173"/>
      <c r="Q201" s="173"/>
      <c r="R201" s="173"/>
      <c r="S201" s="173"/>
      <c r="T201" s="173"/>
      <c r="U201" s="173"/>
    </row>
    <row r="202" spans="13:21">
      <c r="M202" s="173"/>
      <c r="N202" s="173"/>
      <c r="O202" s="173"/>
      <c r="P202" s="173"/>
      <c r="Q202" s="173"/>
      <c r="R202" s="173"/>
      <c r="S202" s="173"/>
      <c r="T202" s="173"/>
      <c r="U202" s="173"/>
    </row>
    <row r="203" spans="13:21">
      <c r="M203" s="173"/>
      <c r="N203" s="173"/>
      <c r="O203" s="173"/>
      <c r="P203" s="173"/>
      <c r="Q203" s="173"/>
      <c r="R203" s="173"/>
      <c r="S203" s="173"/>
      <c r="T203" s="173"/>
      <c r="U203" s="173"/>
    </row>
    <row r="204" spans="13:21">
      <c r="M204" s="173"/>
      <c r="N204" s="173"/>
      <c r="O204" s="173"/>
      <c r="P204" s="173"/>
      <c r="Q204" s="173"/>
      <c r="R204" s="173"/>
      <c r="S204" s="173"/>
      <c r="T204" s="173"/>
      <c r="U204" s="173"/>
    </row>
    <row r="205" spans="13:21">
      <c r="M205" s="173"/>
      <c r="N205" s="173"/>
      <c r="O205" s="173"/>
      <c r="P205" s="173"/>
      <c r="Q205" s="173"/>
      <c r="R205" s="173"/>
      <c r="S205" s="173"/>
      <c r="T205" s="173"/>
      <c r="U205" s="173"/>
    </row>
    <row r="206" spans="13:21">
      <c r="M206" s="173"/>
      <c r="N206" s="173"/>
      <c r="O206" s="173"/>
      <c r="P206" s="173"/>
      <c r="Q206" s="173"/>
      <c r="R206" s="173"/>
      <c r="S206" s="173"/>
      <c r="T206" s="173"/>
      <c r="U206" s="173"/>
    </row>
    <row r="207" spans="13:21">
      <c r="M207" s="173"/>
      <c r="N207" s="173"/>
      <c r="O207" s="173"/>
      <c r="P207" s="173"/>
      <c r="Q207" s="173"/>
      <c r="R207" s="173"/>
      <c r="S207" s="173"/>
      <c r="T207" s="173"/>
      <c r="U207" s="173"/>
    </row>
    <row r="208" spans="13:21">
      <c r="M208" s="173"/>
      <c r="N208" s="173"/>
      <c r="O208" s="173"/>
      <c r="P208" s="173"/>
      <c r="Q208" s="173"/>
      <c r="R208" s="173"/>
      <c r="S208" s="173"/>
      <c r="T208" s="173"/>
      <c r="U208" s="173"/>
    </row>
    <row r="209" spans="13:21">
      <c r="M209" s="173"/>
      <c r="N209" s="173"/>
      <c r="O209" s="173"/>
      <c r="P209" s="173"/>
      <c r="Q209" s="173"/>
      <c r="R209" s="173"/>
      <c r="S209" s="173"/>
      <c r="T209" s="173"/>
      <c r="U209" s="173"/>
    </row>
    <row r="210" spans="13:21">
      <c r="M210" s="173"/>
      <c r="N210" s="173"/>
      <c r="O210" s="173"/>
      <c r="P210" s="173"/>
      <c r="Q210" s="173"/>
      <c r="R210" s="173"/>
      <c r="S210" s="173"/>
      <c r="T210" s="173"/>
      <c r="U210" s="173"/>
    </row>
    <row r="211" spans="13:21">
      <c r="M211" s="173"/>
      <c r="N211" s="173"/>
      <c r="O211" s="173"/>
      <c r="P211" s="173"/>
      <c r="Q211" s="173"/>
      <c r="R211" s="173"/>
      <c r="S211" s="173"/>
      <c r="T211" s="173"/>
      <c r="U211" s="173"/>
    </row>
    <row r="212" spans="13:21">
      <c r="M212" s="173"/>
      <c r="N212" s="173"/>
      <c r="O212" s="173"/>
      <c r="P212" s="173"/>
      <c r="Q212" s="173"/>
      <c r="R212" s="173"/>
      <c r="S212" s="173"/>
      <c r="T212" s="173"/>
      <c r="U212" s="173"/>
    </row>
    <row r="213" spans="13:21">
      <c r="M213" s="173"/>
      <c r="N213" s="173"/>
      <c r="O213" s="173"/>
      <c r="P213" s="173"/>
      <c r="Q213" s="173"/>
      <c r="R213" s="173"/>
      <c r="S213" s="173"/>
      <c r="T213" s="173"/>
      <c r="U213" s="173"/>
    </row>
    <row r="214" spans="13:21">
      <c r="M214" s="173"/>
      <c r="N214" s="173"/>
      <c r="O214" s="173"/>
      <c r="P214" s="173"/>
      <c r="Q214" s="173"/>
      <c r="R214" s="173"/>
      <c r="S214" s="173"/>
      <c r="T214" s="173"/>
      <c r="U214" s="173"/>
    </row>
    <row r="215" spans="13:21">
      <c r="M215" s="173"/>
      <c r="N215" s="173"/>
      <c r="O215" s="173"/>
      <c r="P215" s="173"/>
      <c r="Q215" s="173"/>
      <c r="R215" s="173"/>
      <c r="S215" s="173"/>
      <c r="T215" s="173"/>
      <c r="U215" s="173"/>
    </row>
    <row r="216" spans="13:21">
      <c r="M216" s="173"/>
      <c r="N216" s="173"/>
      <c r="O216" s="173"/>
      <c r="P216" s="173"/>
      <c r="Q216" s="173"/>
      <c r="R216" s="173"/>
      <c r="S216" s="173"/>
      <c r="T216" s="173"/>
      <c r="U216" s="173"/>
    </row>
    <row r="217" spans="13:21">
      <c r="M217" s="173"/>
      <c r="N217" s="173"/>
      <c r="O217" s="173"/>
      <c r="P217" s="173"/>
      <c r="Q217" s="173"/>
      <c r="R217" s="173"/>
      <c r="S217" s="173"/>
      <c r="T217" s="173"/>
      <c r="U217" s="173"/>
    </row>
    <row r="218" spans="13:21">
      <c r="M218" s="173"/>
      <c r="N218" s="173"/>
      <c r="O218" s="173"/>
      <c r="P218" s="173"/>
      <c r="Q218" s="173"/>
      <c r="R218" s="173"/>
      <c r="S218" s="173"/>
      <c r="T218" s="173"/>
      <c r="U218" s="173"/>
    </row>
    <row r="219" spans="13:21">
      <c r="M219" s="173"/>
      <c r="N219" s="173"/>
      <c r="O219" s="173"/>
      <c r="P219" s="173"/>
      <c r="Q219" s="173"/>
      <c r="R219" s="173"/>
      <c r="S219" s="173"/>
      <c r="T219" s="173"/>
      <c r="U219" s="173"/>
    </row>
    <row r="220" spans="13:21">
      <c r="M220" s="173"/>
      <c r="N220" s="173"/>
      <c r="O220" s="173"/>
      <c r="P220" s="173"/>
      <c r="Q220" s="173"/>
      <c r="R220" s="173"/>
      <c r="S220" s="173"/>
      <c r="T220" s="173"/>
      <c r="U220" s="173"/>
    </row>
    <row r="221" spans="13:21">
      <c r="M221" s="173"/>
      <c r="N221" s="173"/>
      <c r="O221" s="173"/>
      <c r="P221" s="173"/>
      <c r="Q221" s="173"/>
      <c r="R221" s="173"/>
      <c r="S221" s="173"/>
      <c r="T221" s="173"/>
      <c r="U221" s="173"/>
    </row>
    <row r="222" spans="13:21">
      <c r="M222" s="173"/>
      <c r="N222" s="173"/>
      <c r="O222" s="173"/>
      <c r="P222" s="173"/>
      <c r="Q222" s="173"/>
      <c r="R222" s="173"/>
      <c r="S222" s="173"/>
      <c r="T222" s="173"/>
      <c r="U222" s="173"/>
    </row>
    <row r="223" spans="13:21">
      <c r="M223" s="173"/>
      <c r="N223" s="173"/>
      <c r="O223" s="173"/>
      <c r="P223" s="173"/>
      <c r="Q223" s="173"/>
      <c r="R223" s="173"/>
      <c r="S223" s="173"/>
      <c r="T223" s="173"/>
      <c r="U223" s="173"/>
    </row>
    <row r="224" spans="13:21">
      <c r="M224" s="173"/>
      <c r="N224" s="173"/>
      <c r="O224" s="173"/>
      <c r="P224" s="173"/>
      <c r="Q224" s="173"/>
      <c r="R224" s="173"/>
      <c r="S224" s="173"/>
      <c r="T224" s="173"/>
      <c r="U224" s="173"/>
    </row>
    <row r="225" spans="13:21">
      <c r="M225" s="173"/>
      <c r="N225" s="173"/>
      <c r="O225" s="173"/>
      <c r="P225" s="173"/>
      <c r="Q225" s="173"/>
      <c r="R225" s="173"/>
      <c r="S225" s="173"/>
      <c r="T225" s="173"/>
      <c r="U225" s="173"/>
    </row>
    <row r="226" spans="13:21">
      <c r="M226" s="173"/>
      <c r="N226" s="173"/>
      <c r="O226" s="173"/>
      <c r="P226" s="173"/>
      <c r="Q226" s="173"/>
      <c r="R226" s="173"/>
      <c r="S226" s="173"/>
      <c r="T226" s="173"/>
      <c r="U226" s="173"/>
    </row>
    <row r="227" spans="13:21">
      <c r="M227" s="173"/>
      <c r="N227" s="173"/>
      <c r="O227" s="173"/>
      <c r="P227" s="173"/>
      <c r="Q227" s="173"/>
      <c r="R227" s="173"/>
      <c r="S227" s="173"/>
      <c r="T227" s="173"/>
      <c r="U227" s="173"/>
    </row>
    <row r="228" spans="13:21">
      <c r="M228" s="173"/>
      <c r="N228" s="173"/>
      <c r="O228" s="173"/>
      <c r="P228" s="173"/>
      <c r="Q228" s="173"/>
      <c r="R228" s="173"/>
      <c r="S228" s="173"/>
      <c r="T228" s="173"/>
      <c r="U228" s="173"/>
    </row>
    <row r="229" spans="13:21">
      <c r="M229" s="173"/>
      <c r="N229" s="173"/>
      <c r="O229" s="173"/>
      <c r="P229" s="173"/>
      <c r="Q229" s="173"/>
      <c r="R229" s="173"/>
      <c r="S229" s="173"/>
      <c r="T229" s="173"/>
      <c r="U229" s="173"/>
    </row>
    <row r="230" spans="13:21">
      <c r="M230" s="173"/>
      <c r="N230" s="173"/>
      <c r="O230" s="173"/>
      <c r="P230" s="173"/>
      <c r="Q230" s="173"/>
      <c r="R230" s="173"/>
      <c r="S230" s="173"/>
      <c r="T230" s="173"/>
      <c r="U230" s="173"/>
    </row>
    <row r="231" spans="13:21">
      <c r="M231" s="173"/>
      <c r="N231" s="173"/>
      <c r="O231" s="173"/>
      <c r="P231" s="173"/>
      <c r="Q231" s="173"/>
      <c r="R231" s="173"/>
      <c r="S231" s="173"/>
      <c r="T231" s="173"/>
      <c r="U231" s="173"/>
    </row>
    <row r="232" spans="13:21">
      <c r="M232" s="173"/>
      <c r="N232" s="173"/>
      <c r="O232" s="173"/>
      <c r="P232" s="173"/>
      <c r="Q232" s="173"/>
      <c r="R232" s="173"/>
      <c r="S232" s="173"/>
      <c r="T232" s="173"/>
      <c r="U232" s="173"/>
    </row>
    <row r="233" spans="13:21">
      <c r="M233" s="173"/>
      <c r="N233" s="173"/>
      <c r="O233" s="173"/>
      <c r="P233" s="173"/>
      <c r="Q233" s="173"/>
      <c r="R233" s="173"/>
      <c r="S233" s="173"/>
      <c r="T233" s="173"/>
      <c r="U233" s="173"/>
    </row>
    <row r="234" spans="13:21">
      <c r="M234" s="173"/>
      <c r="N234" s="173"/>
      <c r="O234" s="173"/>
      <c r="P234" s="173"/>
      <c r="Q234" s="173"/>
      <c r="R234" s="173"/>
      <c r="S234" s="173"/>
      <c r="T234" s="173"/>
      <c r="U234" s="173"/>
    </row>
    <row r="235" spans="13:21">
      <c r="M235" s="173"/>
      <c r="N235" s="173"/>
      <c r="O235" s="173"/>
      <c r="P235" s="173"/>
      <c r="Q235" s="173"/>
      <c r="R235" s="173"/>
      <c r="S235" s="173"/>
      <c r="T235" s="173"/>
      <c r="U235" s="173"/>
    </row>
    <row r="236" spans="13:21">
      <c r="M236" s="173"/>
      <c r="N236" s="173"/>
      <c r="O236" s="173"/>
      <c r="P236" s="173"/>
      <c r="Q236" s="173"/>
      <c r="R236" s="173"/>
      <c r="S236" s="173"/>
      <c r="T236" s="173"/>
      <c r="U236" s="173"/>
    </row>
    <row r="237" spans="13:21">
      <c r="M237" s="173"/>
      <c r="N237" s="173"/>
      <c r="O237" s="173"/>
      <c r="P237" s="173"/>
      <c r="Q237" s="173"/>
      <c r="R237" s="173"/>
      <c r="S237" s="173"/>
      <c r="T237" s="173"/>
      <c r="U237" s="173"/>
    </row>
    <row r="238" spans="13:21">
      <c r="M238" s="173"/>
      <c r="N238" s="173"/>
      <c r="O238" s="173"/>
      <c r="P238" s="173"/>
      <c r="Q238" s="173"/>
      <c r="R238" s="173"/>
      <c r="S238" s="173"/>
      <c r="T238" s="173"/>
      <c r="U238" s="173"/>
    </row>
    <row r="239" spans="13:21">
      <c r="M239" s="173"/>
      <c r="N239" s="173"/>
      <c r="O239" s="173"/>
      <c r="P239" s="173"/>
      <c r="Q239" s="173"/>
      <c r="R239" s="173"/>
      <c r="S239" s="173"/>
      <c r="T239" s="173"/>
      <c r="U239" s="173"/>
    </row>
    <row r="240" spans="13:21">
      <c r="M240" s="173"/>
      <c r="N240" s="173"/>
      <c r="O240" s="173"/>
      <c r="P240" s="173"/>
      <c r="Q240" s="173"/>
      <c r="R240" s="173"/>
      <c r="S240" s="173"/>
      <c r="T240" s="173"/>
      <c r="U240" s="173"/>
    </row>
    <row r="241" spans="13:21">
      <c r="M241" s="173"/>
      <c r="N241" s="173"/>
      <c r="O241" s="173"/>
      <c r="P241" s="173"/>
      <c r="Q241" s="173"/>
      <c r="R241" s="173"/>
      <c r="S241" s="173"/>
      <c r="T241" s="173"/>
      <c r="U241" s="173"/>
    </row>
    <row r="242" spans="13:21">
      <c r="M242" s="173"/>
      <c r="N242" s="173"/>
      <c r="O242" s="173"/>
      <c r="P242" s="173"/>
      <c r="Q242" s="173"/>
      <c r="R242" s="173"/>
      <c r="S242" s="173"/>
      <c r="T242" s="173"/>
      <c r="U242" s="173"/>
    </row>
    <row r="243" spans="13:21">
      <c r="M243" s="173"/>
      <c r="N243" s="173"/>
      <c r="O243" s="173"/>
      <c r="P243" s="173"/>
      <c r="Q243" s="173"/>
      <c r="R243" s="173"/>
      <c r="S243" s="173"/>
      <c r="T243" s="173"/>
      <c r="U243" s="173"/>
    </row>
    <row r="244" spans="13:21">
      <c r="M244" s="173"/>
      <c r="N244" s="173"/>
      <c r="O244" s="173"/>
      <c r="P244" s="173"/>
      <c r="Q244" s="173"/>
      <c r="R244" s="173"/>
      <c r="S244" s="173"/>
      <c r="T244" s="173"/>
      <c r="U244" s="173"/>
    </row>
    <row r="245" spans="13:21">
      <c r="M245" s="173"/>
      <c r="N245" s="173"/>
      <c r="O245" s="173"/>
      <c r="P245" s="173"/>
      <c r="Q245" s="173"/>
      <c r="R245" s="173"/>
      <c r="S245" s="173"/>
      <c r="T245" s="173"/>
      <c r="U245" s="173"/>
    </row>
    <row r="246" spans="13:21">
      <c r="M246" s="173"/>
      <c r="N246" s="173"/>
      <c r="O246" s="173"/>
      <c r="P246" s="173"/>
      <c r="Q246" s="173"/>
      <c r="R246" s="173"/>
      <c r="S246" s="173"/>
      <c r="T246" s="173"/>
      <c r="U246" s="173"/>
    </row>
    <row r="247" spans="13:21">
      <c r="M247" s="173"/>
      <c r="N247" s="173"/>
      <c r="O247" s="173"/>
      <c r="P247" s="173"/>
      <c r="Q247" s="173"/>
      <c r="R247" s="173"/>
      <c r="S247" s="173"/>
      <c r="T247" s="173"/>
      <c r="U247" s="173"/>
    </row>
    <row r="248" spans="13:21">
      <c r="M248" s="173"/>
      <c r="N248" s="173"/>
      <c r="O248" s="173"/>
      <c r="P248" s="173"/>
      <c r="Q248" s="173"/>
      <c r="R248" s="173"/>
      <c r="S248" s="173"/>
      <c r="T248" s="173"/>
      <c r="U248" s="173"/>
    </row>
    <row r="249" spans="13:21">
      <c r="M249" s="173"/>
      <c r="N249" s="173"/>
      <c r="O249" s="173"/>
      <c r="P249" s="173"/>
      <c r="Q249" s="173"/>
      <c r="R249" s="173"/>
      <c r="S249" s="173"/>
      <c r="T249" s="173"/>
      <c r="U249" s="173"/>
    </row>
    <row r="250" spans="13:21">
      <c r="M250" s="173"/>
      <c r="N250" s="173"/>
      <c r="O250" s="173"/>
      <c r="P250" s="173"/>
      <c r="Q250" s="173"/>
      <c r="R250" s="173"/>
      <c r="S250" s="173"/>
      <c r="T250" s="173"/>
      <c r="U250" s="173"/>
    </row>
    <row r="251" spans="13:21">
      <c r="M251" s="173"/>
      <c r="N251" s="173"/>
      <c r="O251" s="173"/>
      <c r="P251" s="173"/>
      <c r="Q251" s="173"/>
      <c r="R251" s="173"/>
      <c r="S251" s="173"/>
      <c r="T251" s="173"/>
      <c r="U251" s="173"/>
    </row>
    <row r="252" spans="13:21">
      <c r="M252" s="173"/>
      <c r="N252" s="173"/>
      <c r="O252" s="173"/>
      <c r="P252" s="173"/>
      <c r="Q252" s="173"/>
      <c r="R252" s="173"/>
      <c r="S252" s="173"/>
      <c r="T252" s="173"/>
      <c r="U252" s="173"/>
    </row>
    <row r="253" spans="13:21">
      <c r="M253" s="173"/>
      <c r="N253" s="173"/>
      <c r="O253" s="173"/>
      <c r="P253" s="173"/>
      <c r="Q253" s="173"/>
      <c r="R253" s="173"/>
      <c r="S253" s="173"/>
      <c r="T253" s="173"/>
      <c r="U253" s="173"/>
    </row>
  </sheetData>
  <sheetProtection password="D7AA" sheet="1" objects="1" scenarios="1"/>
  <mergeCells count="9">
    <mergeCell ref="A70:L70"/>
    <mergeCell ref="M39:U39"/>
    <mergeCell ref="A39:K39"/>
    <mergeCell ref="A1:X1"/>
    <mergeCell ref="A33:X33"/>
    <mergeCell ref="H34:Q34"/>
    <mergeCell ref="H35:P35"/>
    <mergeCell ref="H36:Q36"/>
    <mergeCell ref="W36:X36"/>
  </mergeCells>
  <dataValidations count="2">
    <dataValidation type="whole" allowBlank="1" showInputMessage="1" showErrorMessage="1" errorTitle="RH [%]" error="RH [%] skal være mellem 1 og 100 i hele tal" promptTitle="RH %" prompt="RH % skal være mellem 1 og 100 i hele tal" sqref="B3">
      <formula1>1</formula1>
      <formula2>100</formula2>
    </dataValidation>
    <dataValidation type="list" allowBlank="1" showInputMessage="1" showErrorMessage="1" errorTitle="T [°C]" error="Brug tallene på listen for temperaturen" promptTitle="T [°C]" prompt="Brug tallene på listen for temperaturen" sqref="B2">
      <formula1>$C$5:$W$5</formula1>
    </dataValidation>
  </dataValidations>
  <hyperlinks>
    <hyperlink ref="H35" r:id="rId1"/>
    <hyperlink ref="A39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Dugpunkt</vt:lpstr>
      <vt:lpstr>Tabel</vt:lpstr>
      <vt:lpstr>Vand</vt:lpstr>
      <vt:lpstr>Tekst</vt:lpstr>
      <vt:lpstr>Fridge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</dc:creator>
  <cp:lastModifiedBy>Walter</cp:lastModifiedBy>
  <dcterms:created xsi:type="dcterms:W3CDTF">2023-02-21T07:57:46Z</dcterms:created>
  <dcterms:modified xsi:type="dcterms:W3CDTF">2023-03-05T10:56:02Z</dcterms:modified>
</cp:coreProperties>
</file>