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 activeTab="6"/>
  </bookViews>
  <sheets>
    <sheet name="Example 1" sheetId="1" r:id="rId1"/>
    <sheet name="Example 2" sheetId="4" r:id="rId2"/>
    <sheet name="Example 3" sheetId="5" r:id="rId3"/>
    <sheet name="Split 1" sheetId="6" r:id="rId4"/>
    <sheet name="Split 2" sheetId="7" r:id="rId5"/>
    <sheet name="Text" sheetId="2" r:id="rId6"/>
    <sheet name="gm" sheetId="3" r:id="rId7"/>
  </sheets>
  <calcPr calcId="125725"/>
</workbook>
</file>

<file path=xl/calcChain.xml><?xml version="1.0" encoding="utf-8"?>
<calcChain xmlns="http://schemas.openxmlformats.org/spreadsheetml/2006/main">
  <c r="J42" i="4"/>
  <c r="J42" i="1"/>
  <c r="J44" i="6"/>
  <c r="J44" i="7"/>
  <c r="K25" i="6"/>
  <c r="I8" i="7"/>
  <c r="K23" s="1"/>
  <c r="O23" s="1"/>
  <c r="I43"/>
  <c r="O8"/>
  <c r="K25" s="1"/>
  <c r="N8"/>
  <c r="O35" s="1"/>
  <c r="M8"/>
  <c r="L8"/>
  <c r="O40"/>
  <c r="F35"/>
  <c r="E35"/>
  <c r="D35"/>
  <c r="C35"/>
  <c r="B35"/>
  <c r="F34"/>
  <c r="E34"/>
  <c r="D34"/>
  <c r="C34"/>
  <c r="B34"/>
  <c r="F33"/>
  <c r="E33"/>
  <c r="D33"/>
  <c r="C33"/>
  <c r="B33"/>
  <c r="P32"/>
  <c r="F32"/>
  <c r="E32"/>
  <c r="D32"/>
  <c r="C32"/>
  <c r="B32"/>
  <c r="F31"/>
  <c r="E31"/>
  <c r="D31"/>
  <c r="C31"/>
  <c r="B31"/>
  <c r="L30"/>
  <c r="F30"/>
  <c r="E30"/>
  <c r="D30"/>
  <c r="C30"/>
  <c r="B30"/>
  <c r="F29"/>
  <c r="E29"/>
  <c r="D29"/>
  <c r="C29"/>
  <c r="B29"/>
  <c r="O28"/>
  <c r="K8" s="1"/>
  <c r="F28"/>
  <c r="E28"/>
  <c r="D28"/>
  <c r="C28"/>
  <c r="B28"/>
  <c r="F27"/>
  <c r="E27"/>
  <c r="D27"/>
  <c r="C27"/>
  <c r="B27"/>
  <c r="F26"/>
  <c r="E26"/>
  <c r="D26"/>
  <c r="C26"/>
  <c r="B26"/>
  <c r="L25"/>
  <c r="F25"/>
  <c r="E25"/>
  <c r="D25"/>
  <c r="C25"/>
  <c r="B25"/>
  <c r="P24"/>
  <c r="F24"/>
  <c r="E24"/>
  <c r="D24"/>
  <c r="C24"/>
  <c r="B24"/>
  <c r="F23"/>
  <c r="E23"/>
  <c r="D23"/>
  <c r="C23"/>
  <c r="B23"/>
  <c r="F22"/>
  <c r="E22"/>
  <c r="D22"/>
  <c r="K11" s="1"/>
  <c r="O11" s="1"/>
  <c r="C22"/>
  <c r="B22"/>
  <c r="P21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J11"/>
  <c r="F11"/>
  <c r="E11"/>
  <c r="D11"/>
  <c r="C11"/>
  <c r="B11"/>
  <c r="K10"/>
  <c r="O10" s="1"/>
  <c r="J10"/>
  <c r="F10"/>
  <c r="E10"/>
  <c r="D10"/>
  <c r="C10"/>
  <c r="B10"/>
  <c r="F9"/>
  <c r="E9"/>
  <c r="D9"/>
  <c r="C9"/>
  <c r="B9"/>
  <c r="J8"/>
  <c r="F8"/>
  <c r="E8"/>
  <c r="D8"/>
  <c r="C8"/>
  <c r="B8"/>
  <c r="F7"/>
  <c r="E7"/>
  <c r="D7"/>
  <c r="C7"/>
  <c r="B7"/>
  <c r="F6"/>
  <c r="E6"/>
  <c r="D6"/>
  <c r="C6"/>
  <c r="B6"/>
  <c r="M4"/>
  <c r="O21" s="1"/>
  <c r="L4"/>
  <c r="L21" s="1"/>
  <c r="K25" i="1"/>
  <c r="L30" i="6"/>
  <c r="O40"/>
  <c r="O28"/>
  <c r="K8" s="1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M4" s="1"/>
  <c r="O24" s="1"/>
  <c r="E22"/>
  <c r="K10" s="1"/>
  <c r="O10" s="1"/>
  <c r="D22"/>
  <c r="K11" s="1"/>
  <c r="O11" s="1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  <c r="O35"/>
  <c r="O34"/>
  <c r="P32"/>
  <c r="L25"/>
  <c r="P24"/>
  <c r="O23"/>
  <c r="K23"/>
  <c r="P21"/>
  <c r="O12"/>
  <c r="J11"/>
  <c r="J10"/>
  <c r="J8"/>
  <c r="L4"/>
  <c r="L21" s="1"/>
  <c r="I41" i="4"/>
  <c r="P30" i="1"/>
  <c r="P30" i="4"/>
  <c r="O26" i="5"/>
  <c r="O25"/>
  <c r="N14"/>
  <c r="M14"/>
  <c r="P39"/>
  <c r="O18"/>
  <c r="I8" s="1"/>
  <c r="M21" s="1"/>
  <c r="L16"/>
  <c r="K16"/>
  <c r="K7"/>
  <c r="O12"/>
  <c r="J11"/>
  <c r="J10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M4" s="1"/>
  <c r="O15" s="1"/>
  <c r="K8" s="1"/>
  <c r="E19"/>
  <c r="D19"/>
  <c r="K11" s="1"/>
  <c r="O11" s="1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F35" i="4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M4" s="1"/>
  <c r="O21" s="1"/>
  <c r="E22"/>
  <c r="K10" s="1"/>
  <c r="O10" s="1"/>
  <c r="D22"/>
  <c r="K11" s="1"/>
  <c r="O11" s="1"/>
  <c r="C22"/>
  <c r="B22"/>
  <c r="L4" s="1"/>
  <c r="L21" s="1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D13"/>
  <c r="C13"/>
  <c r="B13"/>
  <c r="F12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B6" i="5"/>
  <c r="O8" i="4"/>
  <c r="K25" s="1"/>
  <c r="N8"/>
  <c r="O33" s="1"/>
  <c r="M8"/>
  <c r="L8"/>
  <c r="K11" i="1"/>
  <c r="O11" s="1"/>
  <c r="K10"/>
  <c r="O10" s="1"/>
  <c r="M4"/>
  <c r="O24" s="1"/>
  <c r="K41" s="1"/>
  <c r="L4"/>
  <c r="L21" s="1"/>
  <c r="I8" i="4"/>
  <c r="O12" s="1"/>
  <c r="F6"/>
  <c r="E6"/>
  <c r="D6"/>
  <c r="C6"/>
  <c r="B6"/>
  <c r="L25"/>
  <c r="P24"/>
  <c r="P21"/>
  <c r="J11"/>
  <c r="J10"/>
  <c r="K8"/>
  <c r="O38" s="1"/>
  <c r="J8"/>
  <c r="O12" i="1"/>
  <c r="J11"/>
  <c r="J10"/>
  <c r="J8"/>
  <c r="K8"/>
  <c r="O38" s="1"/>
  <c r="L25"/>
  <c r="P24"/>
  <c r="K23"/>
  <c r="O23" s="1"/>
  <c r="P21"/>
  <c r="O33"/>
  <c r="O13" i="7" l="1"/>
  <c r="I16"/>
  <c r="O12"/>
  <c r="O34" s="1"/>
  <c r="O24"/>
  <c r="I17"/>
  <c r="K17" s="1"/>
  <c r="I16" i="6"/>
  <c r="I17"/>
  <c r="O13"/>
  <c r="O21"/>
  <c r="O24" i="4"/>
  <c r="K41" s="1"/>
  <c r="L4" i="5"/>
  <c r="K10"/>
  <c r="O10" s="1"/>
  <c r="O20" s="1"/>
  <c r="O23" s="1"/>
  <c r="I18" i="1"/>
  <c r="K18" s="1"/>
  <c r="O32" i="4"/>
  <c r="O21" i="5"/>
  <c r="O16"/>
  <c r="I18" i="4"/>
  <c r="K18" s="1"/>
  <c r="I19" i="1"/>
  <c r="K19" s="1"/>
  <c r="I19" i="4"/>
  <c r="K19" s="1"/>
  <c r="O13"/>
  <c r="O16" s="1"/>
  <c r="K23"/>
  <c r="O23" s="1"/>
  <c r="O13" i="1"/>
  <c r="O14" s="1"/>
  <c r="O32"/>
  <c r="O21"/>
  <c r="K16" i="7" l="1"/>
  <c r="O15"/>
  <c r="O32" i="6"/>
  <c r="O25"/>
  <c r="O30" i="4"/>
  <c r="O17" i="1"/>
  <c r="O15"/>
  <c r="P8" i="4"/>
  <c r="O14" s="1"/>
  <c r="O15" s="1"/>
  <c r="E57" s="1"/>
  <c r="O17"/>
  <c r="O16" i="1"/>
  <c r="E57" s="1"/>
  <c r="L57" l="1"/>
  <c r="L57" i="4"/>
  <c r="K43" i="6"/>
  <c r="I42" i="1"/>
  <c r="O41" s="1"/>
  <c r="O42" s="1"/>
  <c r="I42" i="4"/>
  <c r="O41" s="1"/>
  <c r="O42" s="1"/>
  <c r="O25" i="7"/>
  <c r="O32"/>
  <c r="K43" s="1"/>
  <c r="N32" i="6"/>
  <c r="H32" s="1"/>
  <c r="J28"/>
  <c r="J31" s="1"/>
  <c r="O31" i="4"/>
  <c r="O25"/>
  <c r="J28" s="1"/>
  <c r="J29" s="1"/>
  <c r="K16" i="6"/>
  <c r="K17"/>
  <c r="I44" i="7" l="1"/>
  <c r="O43" s="1"/>
  <c r="O44" s="1"/>
  <c r="I44" i="6"/>
  <c r="O43" s="1"/>
  <c r="O44" s="1"/>
  <c r="J28" i="7"/>
  <c r="J31" s="1"/>
  <c r="N32"/>
  <c r="H32" s="1"/>
  <c r="O15" i="6"/>
  <c r="O30" i="1"/>
  <c r="O25"/>
  <c r="J28" s="1"/>
  <c r="O19" i="6" l="1"/>
  <c r="P8" i="7" s="1"/>
  <c r="O19" s="1"/>
  <c r="E58" i="6"/>
  <c r="E58" i="7"/>
  <c r="N30" i="1"/>
  <c r="N30" i="4" s="1"/>
  <c r="H30" s="1"/>
  <c r="J29" i="1"/>
  <c r="H30" l="1"/>
</calcChain>
</file>

<file path=xl/sharedStrings.xml><?xml version="1.0" encoding="utf-8"?>
<sst xmlns="http://schemas.openxmlformats.org/spreadsheetml/2006/main" count="781" uniqueCount="298">
  <si>
    <t>2N4416</t>
  </si>
  <si>
    <t>2N4117</t>
  </si>
  <si>
    <t>2N5457</t>
  </si>
  <si>
    <t>2N3819</t>
  </si>
  <si>
    <t>2N4339</t>
  </si>
  <si>
    <t>VDS=15V - VGS=0V - f=1kHz</t>
  </si>
  <si>
    <t>VDS=10V - VGS=0V - f=1kHz</t>
  </si>
  <si>
    <t>Forward transfer admittance</t>
  </si>
  <si>
    <t>MPF102</t>
  </si>
  <si>
    <t>NTE312</t>
  </si>
  <si>
    <t>BF245A</t>
  </si>
  <si>
    <t>R1</t>
  </si>
  <si>
    <t>R2</t>
  </si>
  <si>
    <t>C1</t>
  </si>
  <si>
    <t>C2</t>
  </si>
  <si>
    <t>µ F</t>
  </si>
  <si>
    <t>Volt</t>
  </si>
  <si>
    <t>Indgangsimpedans</t>
  </si>
  <si>
    <t>Zind =</t>
  </si>
  <si>
    <t>Udgangsimpedans</t>
  </si>
  <si>
    <t>µ Siemens</t>
  </si>
  <si>
    <t>Au =</t>
  </si>
  <si>
    <t>gange</t>
  </si>
  <si>
    <t>f0ind =</t>
  </si>
  <si>
    <t>Frekvens ind 3dB</t>
  </si>
  <si>
    <r>
      <t>1 / (2*</t>
    </r>
    <r>
      <rPr>
        <sz val="11"/>
        <color theme="1"/>
        <rFont val="Calibri"/>
        <family val="2"/>
      </rPr>
      <t>Π*Zind*C1 ) =</t>
    </r>
  </si>
  <si>
    <t>Hz</t>
  </si>
  <si>
    <t>Frekvens ud 3dB</t>
  </si>
  <si>
    <t>f0ud =</t>
  </si>
  <si>
    <t>Ikke opgivet</t>
  </si>
  <si>
    <t>Målt ved</t>
  </si>
  <si>
    <t>Junction felteffekttransistor</t>
  </si>
  <si>
    <t>BF256B</t>
  </si>
  <si>
    <t>BC264A</t>
  </si>
  <si>
    <t>gfs</t>
  </si>
  <si>
    <t>gos</t>
  </si>
  <si>
    <t>walter</t>
  </si>
  <si>
    <t>JFET Nr.</t>
  </si>
  <si>
    <t>Værdiener indsættes i de gule celler og resultaterne aflæses i de grønne celler for den valgre N-Channel JFET</t>
  </si>
  <si>
    <t>N-Channel JFET type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</si>
  <si>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</si>
  <si>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</si>
  <si>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</si>
  <si>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Reg. No. 1277</t>
  </si>
  <si>
    <t>mA</t>
  </si>
  <si>
    <t>IDSS</t>
  </si>
  <si>
    <t xml:space="preserve">http://www.rason.org/Projects/jfetamp/jfetamp.htm </t>
  </si>
  <si>
    <t>2N5486</t>
  </si>
  <si>
    <t xml:space="preserve">http://www.rason.org/Projects/projects.html </t>
  </si>
  <si>
    <t xml:space="preserve">http://www.ti.com/lit/an/snoa620/snoa620.pdf </t>
  </si>
  <si>
    <t xml:space="preserve">http://www.allaboutcircuits.com/worksheets/jfet-amplifiers/ </t>
  </si>
  <si>
    <t>Max IDSS for JFET type:</t>
  </si>
  <si>
    <t>6.5</t>
  </si>
  <si>
    <t>Vcc</t>
  </si>
  <si>
    <r>
      <t>[Range 100k</t>
    </r>
    <r>
      <rPr>
        <sz val="11"/>
        <color theme="1"/>
        <rFont val="Calibri"/>
        <family val="2"/>
      </rPr>
      <t>Ω - 1MΩ]</t>
    </r>
  </si>
  <si>
    <t>Max tilladt Ids vælges til:</t>
  </si>
  <si>
    <t>Ω</t>
  </si>
  <si>
    <r>
      <t xml:space="preserve">k </t>
    </r>
    <r>
      <rPr>
        <sz val="11"/>
        <color theme="1"/>
        <rFont val="Calibri"/>
        <family val="2"/>
      </rPr>
      <t>Ω</t>
    </r>
  </si>
  <si>
    <t>Vælg en standard værdi:</t>
  </si>
  <si>
    <r>
      <t xml:space="preserve">M </t>
    </r>
    <r>
      <rPr>
        <sz val="11"/>
        <color theme="1"/>
        <rFont val="Calibri"/>
        <family val="2"/>
      </rPr>
      <t>Ω</t>
    </r>
  </si>
  <si>
    <t>Cx er optional og indsættes kun, hvis max forstærkning ønskes. Indsættes Cx forøges mængden af "hvid" støj.</t>
  </si>
  <si>
    <t>Vil du vælge andre grænsefrekvenser for f0ind og f0ud, kan du foretage en "Hvad hvis-analyse" m.h.t. C1 og C2.</t>
  </si>
  <si>
    <t>Fælles source</t>
  </si>
  <si>
    <t>RD1</t>
  </si>
  <si>
    <t>Stejlhed</t>
  </si>
  <si>
    <t>Admittans</t>
  </si>
  <si>
    <t xml:space="preserve">http://vthoroe.dk/Elektronik/Transistorer/J_FET_transistorer.pdf </t>
  </si>
  <si>
    <t>Siemens</t>
  </si>
  <si>
    <t>Transconductance</t>
  </si>
  <si>
    <t xml:space="preserve">https://en.wikipedia.org/wiki/Transconductance </t>
  </si>
  <si>
    <t>Transkonduktans</t>
  </si>
  <si>
    <t>gm=iout/vin</t>
  </si>
  <si>
    <t>2N3684</t>
  </si>
  <si>
    <t>2N4341</t>
  </si>
  <si>
    <t>2N3069</t>
  </si>
  <si>
    <t>2N3686</t>
  </si>
  <si>
    <t>2N3823</t>
  </si>
  <si>
    <t>2N3685</t>
  </si>
  <si>
    <t>Vin</t>
  </si>
  <si>
    <t>2N5460</t>
  </si>
  <si>
    <t>rL =</t>
  </si>
  <si>
    <t>1/S</t>
  </si>
  <si>
    <t>Vo =</t>
  </si>
  <si>
    <t>gm*rL*Vin =</t>
  </si>
  <si>
    <t>Output</t>
  </si>
  <si>
    <t>Vo/Vin =</t>
  </si>
  <si>
    <t>k Ω</t>
  </si>
  <si>
    <t>Rgos</t>
  </si>
  <si>
    <t>Rgfs</t>
  </si>
  <si>
    <t>RS1</t>
  </si>
  <si>
    <t>RS1 findes ved at vælge spændingsfaldet over denne. Normalen er mellem 20% til 30% af Vcc:</t>
  </si>
  <si>
    <t>RS1 = Norm% * (RD1+RS1) =</t>
  </si>
  <si>
    <t>RD1 = (RD1 + RS1) - RS1 =</t>
  </si>
  <si>
    <t>µF</t>
  </si>
  <si>
    <t>Grænsefrekvensen for afkoblingen (bypass) for de valgte værdier af RS1 og Cx:</t>
  </si>
  <si>
    <t>Frekvens 3dB</t>
  </si>
  <si>
    <t>f0 =</t>
  </si>
  <si>
    <r>
      <t>1 / (2*</t>
    </r>
    <r>
      <rPr>
        <sz val="11"/>
        <color theme="1"/>
        <rFont val="Calibri"/>
        <family val="2"/>
      </rPr>
      <t>Π*RS1*Cx ) =</t>
    </r>
  </si>
  <si>
    <t>Vælg</t>
  </si>
  <si>
    <t>%</t>
  </si>
  <si>
    <t>Vælg Cx</t>
  </si>
  <si>
    <t>Til det første design eksempel Q1 bruges en JFET type:</t>
  </si>
  <si>
    <t>Gate modstanden R2 er valgt til:</t>
  </si>
  <si>
    <t>Vcc/Ids =</t>
  </si>
  <si>
    <t>IDSS max</t>
  </si>
  <si>
    <t>med</t>
  </si>
  <si>
    <t>af IDSS max</t>
  </si>
  <si>
    <r>
      <t xml:space="preserve">k </t>
    </r>
    <r>
      <rPr>
        <sz val="11"/>
        <color theme="1"/>
        <rFont val="Calibri"/>
        <family val="2"/>
      </rPr>
      <t xml:space="preserve">Ω  </t>
    </r>
    <r>
      <rPr>
        <sz val="11"/>
        <color theme="1"/>
        <rFont val="Calibri"/>
        <family val="2"/>
        <scheme val="minor"/>
      </rPr>
      <t xml:space="preserve"> eller</t>
    </r>
  </si>
  <si>
    <t>Ids</t>
  </si>
  <si>
    <t>Gain med Cx</t>
  </si>
  <si>
    <t>Gain uden Cx</t>
  </si>
  <si>
    <t>Auden =</t>
  </si>
  <si>
    <t>Minimum Rds(on) = 0</t>
  </si>
  <si>
    <t>Vælg Cy</t>
  </si>
  <si>
    <t>mVolt</t>
  </si>
  <si>
    <t>R1 =</t>
  </si>
  <si>
    <t>C5</t>
  </si>
  <si>
    <t>RD1||R2 ||1/gos=</t>
  </si>
  <si>
    <t>(RD1||R2||1/gos)/(1/gfs) =</t>
  </si>
  <si>
    <t>Gate modstanden R1 er valgt til:</t>
  </si>
  <si>
    <r>
      <t>1 / (2*</t>
    </r>
    <r>
      <rPr>
        <sz val="11"/>
        <color theme="1"/>
        <rFont val="Calibri"/>
        <family val="2"/>
      </rPr>
      <t>Π*R2*C2 ) =</t>
    </r>
  </si>
  <si>
    <t>Max</t>
  </si>
  <si>
    <t>fra Nr. 1 til Nr. 30</t>
  </si>
  <si>
    <t>Vælg JFET type</t>
  </si>
  <si>
    <t>RD2</t>
  </si>
  <si>
    <t>RS2</t>
  </si>
  <si>
    <t>Vcc = 12 volt</t>
  </si>
  <si>
    <t>R2 =</t>
  </si>
  <si>
    <t>P1</t>
  </si>
  <si>
    <t>RD2||P1 ||1/gos=</t>
  </si>
  <si>
    <t>(RD2||P1||1/gos)/(1/gfs) =</t>
  </si>
  <si>
    <t>Gain med Cy</t>
  </si>
  <si>
    <t>Gain uden Cy</t>
  </si>
  <si>
    <t>Til det andet design eksempel Q2 bruges en JFET type:</t>
  </si>
  <si>
    <t>RD2 + RS2 findes med Vcc:</t>
  </si>
  <si>
    <t>RS2 = Norm% * (RD2+RS2) =</t>
  </si>
  <si>
    <t>RS2 findes ved at vælge spændingsfaldet over denne. Normalen er mellem 20% til 30% af Vcc:</t>
  </si>
  <si>
    <t>RD2 = (RD2 + RS2) - RS2 =</t>
  </si>
  <si>
    <r>
      <t>1 / (2*</t>
    </r>
    <r>
      <rPr>
        <sz val="11"/>
        <color theme="1"/>
        <rFont val="Calibri"/>
        <family val="2"/>
      </rPr>
      <t>Π*Zind*C2 ) =</t>
    </r>
  </si>
  <si>
    <r>
      <t>1 / (2*</t>
    </r>
    <r>
      <rPr>
        <sz val="11"/>
        <color theme="1"/>
        <rFont val="Calibri"/>
        <family val="2"/>
      </rPr>
      <t>Π*P1*C5 ) =</t>
    </r>
  </si>
  <si>
    <t>Cy er optional og indsættes kun, hvis max forstærkning ønskes. Indsættes Cy forøges mængden af "hvid" støj.</t>
  </si>
  <si>
    <t>Grænsefrekvensen for afkoblingen (bypass) for de valgte værdier af RS2 og Cy:</t>
  </si>
  <si>
    <r>
      <t>1 / (2*</t>
    </r>
    <r>
      <rPr>
        <sz val="11"/>
        <color theme="1"/>
        <rFont val="Calibri"/>
        <family val="2"/>
      </rPr>
      <t>Π*RS2*Cy ) =</t>
    </r>
  </si>
  <si>
    <r>
      <t>Potentiometer P1´s værdi vælges efter det følgende kredsløb, som den tilsluttes. Fra 50 k</t>
    </r>
    <r>
      <rPr>
        <sz val="11"/>
        <color theme="1"/>
        <rFont val="Calibri"/>
        <family val="2"/>
      </rPr>
      <t>Ω til 100 kΩ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er et godt bud.</t>
    </r>
  </si>
  <si>
    <t>Den må heller ikke blive for lille, for så belastes Q2 unødigt, og forstærkningen falder meget.</t>
  </si>
  <si>
    <t>For forskellige typer JFET-transistorer kan IDSS findes fra 2 til 25 mA. Og UGSS Off fra –2 til –8 Volt. Der er altså stor parameter-spredning.</t>
  </si>
  <si>
    <r>
      <t>Som vist i afsnittet om elektrisk konduktans benyttes symbolet </t>
    </r>
    <r>
      <rPr>
        <i/>
        <sz val="12"/>
        <rFont val="Arial"/>
        <family val="2"/>
      </rPr>
      <t>G</t>
    </r>
    <r>
      <rPr>
        <sz val="12"/>
        <rFont val="Arial"/>
        <family val="2"/>
      </rPr>
      <t> for beregning af den strøm 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, der løber i en leder som resultat af en spænding </t>
    </r>
    <r>
      <rPr>
        <i/>
        <sz val="12"/>
        <rFont val="Arial"/>
        <family val="2"/>
      </rPr>
      <t>U</t>
    </r>
    <r>
      <rPr>
        <sz val="12"/>
        <rFont val="Arial"/>
        <family val="2"/>
      </rPr>
      <t> påtrykt lederen: 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 = </t>
    </r>
    <r>
      <rPr>
        <i/>
        <sz val="12"/>
        <rFont val="Arial"/>
        <family val="2"/>
      </rPr>
      <t>GU</t>
    </r>
    <r>
      <rPr>
        <sz val="12"/>
        <rFont val="Arial"/>
        <family val="2"/>
      </rPr>
      <t>.</t>
    </r>
  </si>
  <si>
    <r>
      <t>Enheden af konduktansen er ampere per volt (A/V), der har SI-enheden </t>
    </r>
    <r>
      <rPr>
        <i/>
        <sz val="12"/>
        <rFont val="Arial"/>
        <family val="2"/>
      </rPr>
      <t>siemens</t>
    </r>
    <r>
      <rPr>
        <sz val="12"/>
        <rFont val="Arial"/>
        <family val="2"/>
      </rPr>
      <t>, S (se afledte SI-enheder). Ved en elektrisk to-port betegner </t>
    </r>
    <r>
      <rPr>
        <i/>
        <sz val="12"/>
        <rFont val="Arial"/>
        <family val="2"/>
      </rPr>
      <t>G</t>
    </r>
    <r>
      <rPr>
        <sz val="12"/>
        <rFont val="Arial"/>
        <family val="2"/>
      </rPr>
      <t> konduktansen,</t>
    </r>
  </si>
  <si>
    <t>der omformer indgangens spænding til udgangens strøm. Relationen er oftest ulineær, hvorfor der ved analog kredsløbsanalyse primært anvendes elektriske signaler med så ringe amplitude,</t>
  </si>
  <si>
    <r>
      <t>at relationen kan tilnærmes med en lineær relation; det kaldes da for en </t>
    </r>
    <r>
      <rPr>
        <i/>
        <sz val="12"/>
        <rFont val="Arial"/>
        <family val="2"/>
      </rPr>
      <t>småsignalanalyse</t>
    </r>
    <r>
      <rPr>
        <sz val="12"/>
        <rFont val="Arial"/>
        <family val="2"/>
      </rPr>
      <t>, og det er normalt at benytte et lille bogstav for symbolet.</t>
    </r>
  </si>
  <si>
    <t>Fig. 1</t>
  </si>
  <si>
    <t>Fig. 2</t>
  </si>
  <si>
    <t>Ved hjælp af viste skitse Fig. 1, kan sammenhængen mellem gatespændingen og drainstrømmen ses. Hældningen for UGS = stejlheden = gm siger noget om,</t>
  </si>
  <si>
    <t xml:space="preserve">https://da.wikipedia.org/wiki/Transkonduktans </t>
  </si>
  <si>
    <t>der er cirka 25 mV ved normal omgivelsestemperatur.</t>
  </si>
  <si>
    <r>
      <t>G = den</t>
    </r>
    <r>
      <rPr>
        <sz val="12"/>
        <rFont val="Arial"/>
        <family val="2"/>
      </rPr>
      <t xml:space="preserve"> elektriske konduktans er det reciprokke af den mere velkendte resistans, </t>
    </r>
    <r>
      <rPr>
        <i/>
        <sz val="12"/>
        <rFont val="Arial"/>
        <family val="2"/>
      </rPr>
      <t>R</t>
    </r>
    <r>
      <rPr>
        <sz val="12"/>
        <rFont val="Arial"/>
        <family val="2"/>
      </rPr>
      <t>.</t>
    </r>
  </si>
  <si>
    <t>Amed =</t>
  </si>
  <si>
    <t>med afkobling af RS1</t>
  </si>
  <si>
    <t>uden afkobling af RS1</t>
  </si>
  <si>
    <t>Zud =</t>
  </si>
  <si>
    <t>rL kaldes effektiv ac belastnings modstand</t>
  </si>
  <si>
    <t>Egenskaber for fælles source i en N-Channel JFET i første trin</t>
  </si>
  <si>
    <t>Egenskaber for fælles source i en N-Channel JFET i andet trin</t>
  </si>
  <si>
    <t xml:space="preserve">https://da.wikipedia.org/wiki/Fælles_source </t>
  </si>
  <si>
    <t>rL/(1/gfs)</t>
  </si>
  <si>
    <t>Tæller:</t>
  </si>
  <si>
    <t>Nævner:</t>
  </si>
  <si>
    <t>Siems</t>
  </si>
  <si>
    <t>Hjælpe udregning</t>
  </si>
  <si>
    <r>
      <rPr>
        <sz val="11"/>
        <color rgb="FFFF0000"/>
        <rFont val="Calibri"/>
        <family val="2"/>
        <scheme val="minor"/>
      </rPr>
      <t>(RD1||R2||(RS1+1/gos))</t>
    </r>
    <r>
      <rPr>
        <sz val="11"/>
        <color theme="1"/>
        <rFont val="Calibri"/>
        <family val="2"/>
        <scheme val="minor"/>
      </rPr>
      <t>/</t>
    </r>
    <r>
      <rPr>
        <sz val="11"/>
        <color rgb="FF0070C0"/>
        <rFont val="Calibri"/>
        <family val="2"/>
        <scheme val="minor"/>
      </rPr>
      <t>(1/gfs+RS1)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</si>
  <si>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rgb="FFFF0000"/>
        <rFont val="Calibri"/>
        <family val="2"/>
        <scheme val="minor"/>
      </rPr>
      <t>(RD2||P1||(RS2+1/gos))</t>
    </r>
    <r>
      <rPr>
        <sz val="11"/>
        <color theme="1"/>
        <rFont val="Calibri"/>
        <family val="2"/>
        <scheme val="minor"/>
      </rPr>
      <t>/</t>
    </r>
    <r>
      <rPr>
        <sz val="11"/>
        <color rgb="FF0070C0"/>
        <rFont val="Calibri"/>
        <family val="2"/>
        <scheme val="minor"/>
      </rPr>
      <t>(1/gfs+RS2)</t>
    </r>
    <r>
      <rPr>
        <sz val="11"/>
        <color theme="1"/>
        <rFont val="Calibri"/>
        <family val="2"/>
        <scheme val="minor"/>
      </rPr>
      <t xml:space="preserve"> =</t>
    </r>
  </si>
  <si>
    <t>med afkobling af RS2</t>
  </si>
  <si>
    <t>uden afkobling af RS2</t>
  </si>
  <si>
    <t>2N4340</t>
  </si>
  <si>
    <t>2N3821</t>
  </si>
  <si>
    <t>2N3822</t>
  </si>
  <si>
    <t>VDS=20V - VGS=0V - f=1kHz</t>
  </si>
  <si>
    <t>Egenskaber for source følger i en N-Channel JFET</t>
  </si>
  <si>
    <t>RS</t>
  </si>
  <si>
    <t>RL</t>
  </si>
  <si>
    <t>Gain</t>
  </si>
  <si>
    <t>RS||RL=</t>
  </si>
  <si>
    <t>Output admittance</t>
  </si>
  <si>
    <t>Ids valgt</t>
  </si>
  <si>
    <t>RS findes med Vcc:</t>
  </si>
  <si>
    <t>eller</t>
  </si>
  <si>
    <t xml:space="preserve">RS||RL ||1/gos= </t>
  </si>
  <si>
    <t>gm*(RS||RL)/(1+gm*(RS||RL))=</t>
  </si>
  <si>
    <t xml:space="preserve">Source følger </t>
  </si>
  <si>
    <t>Grøn kurve punkt: A  -  Gul kurve punkt B  -  Blå kurve punkt C  -  Forstærkningen er: Vud/Vind = 0,915mV/1mV =</t>
  </si>
  <si>
    <t>Kurverne gælder for kredsen vist til venstre</t>
  </si>
  <si>
    <t>For den valgte JFET skal RS findes, så IDSS max ikke overskrides med valgt Vcc på:</t>
  </si>
  <si>
    <t>Det ses, at forstærkningen Au er under 1. Men trinnet giver en strømforstærkning Ai, idet ind- og udgangssignalerne</t>
  </si>
  <si>
    <r>
      <t>1 / (2*</t>
    </r>
    <r>
      <rPr>
        <sz val="11"/>
        <color theme="1"/>
        <rFont val="Calibri"/>
        <family val="2"/>
      </rPr>
      <t>Π*RL*C2 ) =</t>
    </r>
  </si>
  <si>
    <t>Regnearket er Password beskyttet. Password kan du få ved at sende mig en e-mail</t>
  </si>
  <si>
    <r>
      <t>Potentiometer RL´s værdi vælges efter det følgende kredsløb, som den tilsluttes. Fra 50 k</t>
    </r>
    <r>
      <rPr>
        <sz val="11"/>
        <color theme="1"/>
        <rFont val="Calibri"/>
        <family val="2"/>
      </rPr>
      <t>Ω til 100 kΩ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er et godt bud.</t>
    </r>
  </si>
  <si>
    <t>Den må heller ikke blive for lille, for så belastes Q1 unødigt, og forstærkningen falder meget.</t>
  </si>
  <si>
    <t>JFET Design Eksempel 1</t>
  </si>
  <si>
    <t>JFET Design Eksempel 2</t>
  </si>
  <si>
    <t>For modstand R1, Gate modstand, vil vi bruge 1 MOhm for en meget høj impedans over Gaten.</t>
  </si>
  <si>
    <t>Gate modstanden er normalt alt fra 1 MOhm til 100 kQ. De højere værdier tillader JFET at forstærke meget svage signaler, men kræver foranstaltninger for at forhindre svingninger.</t>
  </si>
  <si>
    <t>En lavere værdi forbedre stabiliteten, men har tendens til at formindske forstærkningen.</t>
  </si>
  <si>
    <t>Undertiden skal der justeres for impedanstilpasning afhængigt af typen af den signalkilde, som tilsluttes denne modstand R1.</t>
  </si>
  <si>
    <t>Vi vil antage Minimum Rds (on) til at være nul. Eller spænding over Source og Drain = 0 volt.</t>
  </si>
  <si>
    <t>(Vcc - (Minimum Rds(on) * Ids)) / Ids = Total modstand RD1 og RS1</t>
  </si>
  <si>
    <t>For at beregne RS1, må vi at vælge det ønskede spændingsfaldet over denne modstand. Det er normalt sat mellem 20 til 30% af Vcc.</t>
  </si>
  <si>
    <t>I dette eksempel vil vi sætte RS1 til 25% af forsyningsspændingen (minus enhver spænding faldt over drain og source) som følger:</t>
  </si>
  <si>
    <t>RS1 = 25% * Total modstand RD1 og RS1</t>
  </si>
  <si>
    <t>RD1 kan nu let beregnes ved at trække RS1 fra den totale modstand som følger:</t>
  </si>
  <si>
    <t>RD1 = Total modstand - RS1</t>
  </si>
  <si>
    <t>For at forhindre svingninger er en 10 Ω modstand og en 100uF kondensator blev indført for at isolere kredsløbet fra strømforsyningen. C3 og C4 monteres tæt på RD1 og RD2 for at undgå svingninger og ustabilitet i kredsløbet.</t>
  </si>
  <si>
    <t>En 0.1uF kondensator blev brugt til input kobling og en 4.7uF kondensator blev brugt til output kobling.</t>
  </si>
  <si>
    <t>Lidt større eller mindre kondensator værdier vil også give acceptable resultater. Den valgfrie Cx 4.7uF kondensator, der afkobler RS1 bruges til at opnå den maksimale forstærkning transistoren vil levere.</t>
  </si>
  <si>
    <t>Tilføjelsen af denne kondensator kan indføre en lille mængde af uønsket hvid støj og bør kun anvendes, når en absolut støjfri forforstærker ikke er påkrævet.</t>
  </si>
  <si>
    <t>Udeladt Cx forstærkningen vil blive reduceret meget, da der er en negativ feedback i trinnet.</t>
  </si>
  <si>
    <t>(Vcc - (Minimum Rds(on) * Ids)) / Ids = Total modstand RD2 og RS2</t>
  </si>
  <si>
    <t>RS2 = 25% * Total modstand RD2 og RS2</t>
  </si>
  <si>
    <t>RD2 = Total modstand - RS2</t>
  </si>
  <si>
    <t>En 4.7uF kondensator blev brugt til input kobling og en 10uF kondensator blev brugt til output kobling. Lidt større eller mindre kondensator værdier vil også give acceptable resultater.</t>
  </si>
  <si>
    <t>Den valgfrie Cy 10uF kondensator, der afkobler RS2 bruges til at opnå den maksimale forstærkning transistoren vil levere.</t>
  </si>
  <si>
    <t>Udeladt Cy forstærkningen vil blive reduceret meget, da der er en negativ feedback i trinnet.</t>
  </si>
  <si>
    <t>Ved at sætte vores to kredsløb sammen har vi nu en to-trins-transistor JFET audio forforstærker med fremragende forstærkning og meget lav forvrængning. Et 50KΩ potentiometer blev tilføjet for at fuldende forforstærker kredsløbet.</t>
  </si>
  <si>
    <t xml:space="preserve"> mA</t>
  </si>
  <si>
    <t>Spændingsfaldet over R3 kan blive signifikant, hvis værdien sættes højt og IDSS sættes højt. Spændingsfaldet har indflydelse på Vcc*</t>
  </si>
  <si>
    <t>Vælg R3:</t>
  </si>
  <si>
    <t>Spændingsfald over R3</t>
  </si>
  <si>
    <t>Vælg en standard værdi for RS:</t>
  </si>
  <si>
    <t> Trinnets forstærkningen er ca. (Transconductance * Drain modstand), hvis der ikke er nogen Source modstand.</t>
  </si>
  <si>
    <t>For det første design eksempel, vil vi bruge en 2N5486 transistor med en Vcc på 12 volt. Vi vil ikke tillade mere end ca. 33% eller 6 mA dræn strøm.</t>
  </si>
  <si>
    <t>Fordi vi kun vil tillade 6 mA strøm gennem Drain til Source, vil vi beregne den samlede modstand for modstandene RD1 og RS1.</t>
  </si>
  <si>
    <t>Ids = 6 mA</t>
  </si>
  <si>
    <r>
      <t xml:space="preserve">RD1 = 2000 - 500 = 1500 </t>
    </r>
    <r>
      <rPr>
        <sz val="11"/>
        <color theme="1"/>
        <rFont val="Calibri"/>
        <family val="2"/>
        <scheme val="minor"/>
      </rPr>
      <t>Ω  (nærmeste standard værdi er 1300 Ω)</t>
    </r>
  </si>
  <si>
    <r>
      <t>R2 = 1M</t>
    </r>
    <r>
      <rPr>
        <sz val="11"/>
        <color theme="1"/>
        <rFont val="Calibri"/>
        <family val="2"/>
        <scheme val="minor"/>
      </rPr>
      <t>Ω</t>
    </r>
  </si>
  <si>
    <r>
      <t xml:space="preserve">(12 - (0 * .005) ) / .006 = 2000 </t>
    </r>
    <r>
      <rPr>
        <sz val="11"/>
        <color theme="1"/>
        <rFont val="Calibri"/>
        <family val="2"/>
        <scheme val="minor"/>
      </rPr>
      <t>Ω</t>
    </r>
  </si>
  <si>
    <r>
      <t xml:space="preserve">RS1 = 25% * 2000 = 500 </t>
    </r>
    <r>
      <rPr>
        <sz val="11"/>
        <color theme="1"/>
        <rFont val="Calibri"/>
        <family val="2"/>
        <scheme val="minor"/>
      </rPr>
      <t>Ω (nærmeste standard værdi er 510 Ω)</t>
    </r>
  </si>
  <si>
    <t>I det andet design eksempel, vil vi bruge en 2N5486 transistor for at tilføje et ekstra trins forstærkning til vores kreds. Vi vil gøre følgende antagelser:</t>
  </si>
  <si>
    <t>Ids = 6 ma</t>
  </si>
  <si>
    <r>
      <t xml:space="preserve">(12 - (0 * .007)) / .006 = 2000 </t>
    </r>
    <r>
      <rPr>
        <sz val="11"/>
        <color theme="1"/>
        <rFont val="Calibri"/>
        <family val="2"/>
        <scheme val="minor"/>
      </rPr>
      <t>Ω</t>
    </r>
  </si>
  <si>
    <t>For at beregne RS2, må vi at vælge det ønskede spændingsfaldet over denne modstand. Det er normalt sat mellem 20 til 30% af Vcc.</t>
  </si>
  <si>
    <t>I dette eksempel vil vi sætte RS2 til 25% af forsyningsspændingen (minus enhver spænding faldt over drain og source) som følger:</t>
  </si>
  <si>
    <r>
      <t xml:space="preserve">RS2 = 25% * 2000 = 500 </t>
    </r>
    <r>
      <rPr>
        <sz val="11"/>
        <color theme="1"/>
        <rFont val="Calibri"/>
        <family val="2"/>
        <scheme val="minor"/>
      </rPr>
      <t>Ω (nærmeste standard værdi er 510 Ω)</t>
    </r>
  </si>
  <si>
    <r>
      <t xml:space="preserve">RS1 = 510 </t>
    </r>
    <r>
      <rPr>
        <sz val="11"/>
        <color theme="1"/>
        <rFont val="Calibri"/>
        <family val="2"/>
        <scheme val="minor"/>
      </rPr>
      <t>Ω</t>
    </r>
  </si>
  <si>
    <r>
      <t xml:space="preserve">RS2 = 510 </t>
    </r>
    <r>
      <rPr>
        <sz val="11"/>
        <color theme="1"/>
        <rFont val="Calibri"/>
        <family val="2"/>
        <scheme val="minor"/>
      </rPr>
      <t>Ω</t>
    </r>
  </si>
  <si>
    <t>RD2 kan nu let beregnes ved at trække RS2 fra den totale modstand som følger:</t>
  </si>
  <si>
    <t>RD2 = 2000 - 500 = 1500 Ω  (nærmeste standard værdi er 1300 Ω)</t>
  </si>
  <si>
    <r>
      <t xml:space="preserve">RD1 = 1300 </t>
    </r>
    <r>
      <rPr>
        <sz val="11"/>
        <color theme="1"/>
        <rFont val="Calibri"/>
        <family val="2"/>
      </rPr>
      <t>Ω</t>
    </r>
  </si>
  <si>
    <r>
      <t xml:space="preserve">RD2 = 1300 </t>
    </r>
    <r>
      <rPr>
        <sz val="11"/>
        <color theme="1"/>
        <rFont val="Calibri"/>
        <family val="2"/>
      </rPr>
      <t>Ω</t>
    </r>
  </si>
  <si>
    <t>Hvis du beslutter at bruge andre JFET transistorer være opmærksom på, at pin-out kan være anderledes end 2N5486 JFET transistor.</t>
  </si>
  <si>
    <r>
      <t xml:space="preserve">hvor stor ændring i IDS man får for en ændring i UGS. Gm kan fx være 2 mA/Volt. Følgende udtryk må gælde for gm = </t>
    </r>
    <r>
      <rPr>
        <sz val="12"/>
        <rFont val="Calibri"/>
        <family val="2"/>
      </rPr>
      <t>Δ</t>
    </r>
    <r>
      <rPr>
        <sz val="12"/>
        <rFont val="Arial"/>
        <family val="2"/>
      </rPr>
      <t>ID/</t>
    </r>
    <r>
      <rPr>
        <sz val="12"/>
        <rFont val="Calibri"/>
        <family val="2"/>
      </rPr>
      <t>Δ</t>
    </r>
    <r>
      <rPr>
        <sz val="12"/>
        <rFont val="Arial"/>
        <family val="2"/>
      </rPr>
      <t>UGS, hvor IC er drainstrømmen i arbejdspunktet og UT er den såkaldte temperaturspænding,</t>
    </r>
  </si>
  <si>
    <t>For gm findes værdier fra 1 til 5 mA/V = 1 mS til 5 mS.</t>
  </si>
  <si>
    <t>Tommelfingerregel RL skal være 10 til 100 gange større end Rs</t>
  </si>
  <si>
    <t xml:space="preserve">https://da.wikipedia.org/wiki/Felteffekttransistor#Hvorfor_er_det_interessant_med_stejlheden.3F </t>
  </si>
  <si>
    <t xml:space="preserve">http://mars.merhot.dk/mediawiki/images/e/eb/Formler.pdf </t>
  </si>
  <si>
    <t>LS5905</t>
  </si>
  <si>
    <t>Egenskaber for fælles source i en N-Channel JFET i første trin med splittet RS1 modstand</t>
  </si>
  <si>
    <t>RS1 + Rx findes ved at vælge spændingsfaldet over disse. Normalen er mellem 20% til 30% af Vcc:</t>
  </si>
  <si>
    <t>RS1+Rx=Norm%*(RD1+RS1+Rx)=</t>
  </si>
  <si>
    <t>RS1 vælges til:</t>
  </si>
  <si>
    <t>Vælg forholdet mellem RS1 og Rx, således summen bliver næsten den beregnede værdi ovenfor i J28</t>
  </si>
  <si>
    <t>RD1=(RD1+RS1+Rx)-(RS1+Rx)=</t>
  </si>
  <si>
    <r>
      <t xml:space="preserve">Ved at splitte RS op i to modstande RS1 + Rx kan forstærkningen reguleres. Cx indsættes over Rx som bliver 0 </t>
    </r>
    <r>
      <rPr>
        <sz val="11"/>
        <color theme="1"/>
        <rFont val="Calibri"/>
        <family val="2"/>
      </rPr>
      <t>Ω vekselspændingsmæssigt ved f0</t>
    </r>
  </si>
  <si>
    <r>
      <t>1 / (2*</t>
    </r>
    <r>
      <rPr>
        <sz val="11"/>
        <color theme="1"/>
        <rFont val="Calibri"/>
        <family val="2"/>
      </rPr>
      <t>Π*Rx*Cx ) =</t>
    </r>
  </si>
  <si>
    <t>RS1 + Rx</t>
  </si>
  <si>
    <t>Rx vælges til</t>
  </si>
  <si>
    <t>Gain med Rx afkoblet med Cx =</t>
  </si>
  <si>
    <t>Med afkobling af Rx</t>
  </si>
  <si>
    <t>Vo = Vin * Gain =</t>
  </si>
  <si>
    <t>Finder du flere N-Channel JFET typer, kan du blot indsætte værdierne i de tomme celler</t>
  </si>
  <si>
    <t>Total Gain kan aflæses til 128 gange eller 42 dB</t>
  </si>
  <si>
    <t>RD1 + RS1 findes med Vcc:</t>
  </si>
  <si>
    <t>Egenskaber for fælles source i en N-Channel JFET i andet trin med splittet RS2 modstand</t>
  </si>
  <si>
    <t>Total Gain kan aflæses til 6 gange eller 15 dB</t>
  </si>
  <si>
    <t>RS2 + Ry</t>
  </si>
  <si>
    <t>Gain med Ry afkoblet med Cy =</t>
  </si>
  <si>
    <t>Med afkobling af Ry</t>
  </si>
  <si>
    <t>RD2 + RS2 + Ry findes med Vcc:</t>
  </si>
  <si>
    <t>RD1 + RS1 + Rx findes med Vcc:</t>
  </si>
  <si>
    <t>RS2 + Ry findes ved at vælge spændingsfaldet over disse. Normalen er mellem 20% til 30% af Vcc:</t>
  </si>
  <si>
    <t>RS2+Ry=Norm%*(RD2+RS2+Ry)=</t>
  </si>
  <si>
    <t>Vælg forholdet mellem RS2 og Ry, således summen bliver næsten den beregnede værdi ovenfor i J28</t>
  </si>
  <si>
    <t>RS2 vælges til:</t>
  </si>
  <si>
    <t>Ry vælges til</t>
  </si>
  <si>
    <t>RD2=(RD2+RS2+Ry)-(RS2+Ry)=</t>
  </si>
  <si>
    <t>Vil du vælge andre grænsefrekvenser for f0ind og f0ud, kan du foretage en "Hvad hvis-analyse" m.h.t. C2 og C5</t>
  </si>
  <si>
    <t>Vi vil antage Minimum Rds (on) til at være nul. Eller spænding over Source og Drain = 0 volt</t>
  </si>
  <si>
    <r>
      <t xml:space="preserve">Ved at splitte RS op i to modstande RS2 + Ry kan forstærkningen reguleres. Cy indsættes over Ry som bliver 0 </t>
    </r>
    <r>
      <rPr>
        <sz val="11"/>
        <color theme="1"/>
        <rFont val="Calibri"/>
        <family val="2"/>
      </rPr>
      <t>Ω vekselspændingsmæssigt ved f0</t>
    </r>
  </si>
  <si>
    <r>
      <t>1 / (2*</t>
    </r>
    <r>
      <rPr>
        <sz val="11"/>
        <color theme="1"/>
        <rFont val="Calibri"/>
        <family val="2"/>
      </rPr>
      <t>Π*Ry*Cy ) =</t>
    </r>
  </si>
  <si>
    <t>Q1 og Q2 trækker i alt</t>
  </si>
  <si>
    <t>Spændingsfaldet over R3 er i procent af Vcc, og alt under et par procent er usignifikant</t>
  </si>
  <si>
    <t>Total forstærkning for Audio Preamplifier med bypass af Rx og Ry:</t>
  </si>
  <si>
    <t>Gange</t>
  </si>
  <si>
    <t>Total forstærkning for Audio Preamplifier uden bypass af Rx og Ry:</t>
  </si>
  <si>
    <t>behandles i to forskellige impedanser. Strømforstærkningen Ai kan tilnærmet findes som: Ai ~ Zind/Zud fordi</t>
  </si>
  <si>
    <t>Vin er næsten = Vout</t>
  </si>
  <si>
    <t>I fig. 2 kan Gate spændingen hæves over 0 Volt med spændingsdeleren R1 og R2</t>
  </si>
  <si>
    <t>Udelades R1 lægges Gate til Ground 0 volt fordi der ikke (næsten) løber en Gate strøm</t>
  </si>
  <si>
    <t>Fig. 3</t>
  </si>
  <si>
    <t>I fig. 3 er Gate spændingen lagt til Ground = 0 volt</t>
  </si>
</sst>
</file>

<file path=xl/styles.xml><?xml version="1.0" encoding="utf-8"?>
<styleSheet xmlns="http://schemas.openxmlformats.org/spreadsheetml/2006/main">
  <numFmts count="6">
    <numFmt numFmtId="164" formatCode="_ * #,##0.000_ ;_ * \-#,##0.000_ ;_ * &quot;-&quot;???_ ;_ @_ "/>
    <numFmt numFmtId="165" formatCode="0.000"/>
    <numFmt numFmtId="166" formatCode="0.00000"/>
    <numFmt numFmtId="167" formatCode="0.0000"/>
    <numFmt numFmtId="168" formatCode="0.0"/>
    <numFmt numFmtId="169" formatCode="0.0000000"/>
  </numFmts>
  <fonts count="2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u/>
      <sz val="12"/>
      <color theme="10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160">
    <xf numFmtId="0" fontId="0" fillId="0" borderId="0" xfId="0"/>
    <xf numFmtId="0" fontId="0" fillId="4" borderId="1" xfId="0" applyFill="1" applyBorder="1" applyAlignment="1" applyProtection="1">
      <alignment horizontal="center"/>
      <protection hidden="1"/>
    </xf>
    <xf numFmtId="0" fontId="0" fillId="4" borderId="0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2" fontId="0" fillId="3" borderId="0" xfId="0" applyNumberFormat="1" applyFill="1" applyBorder="1" applyAlignment="1" applyProtection="1">
      <alignment horizontal="center"/>
      <protection hidden="1"/>
    </xf>
    <xf numFmtId="0" fontId="0" fillId="4" borderId="8" xfId="0" applyFill="1" applyBorder="1" applyProtection="1"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0" fillId="4" borderId="21" xfId="0" applyFill="1" applyBorder="1" applyAlignment="1" applyProtection="1">
      <alignment horizontal="center"/>
      <protection hidden="1"/>
    </xf>
    <xf numFmtId="0" fontId="0" fillId="4" borderId="22" xfId="0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19" xfId="0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9" fillId="4" borderId="22" xfId="0" applyFont="1" applyFill="1" applyBorder="1" applyAlignment="1" applyProtection="1">
      <alignment horizontal="center"/>
      <protection hidden="1"/>
    </xf>
    <xf numFmtId="0" fontId="9" fillId="4" borderId="23" xfId="0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166" fontId="0" fillId="3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0" fontId="0" fillId="4" borderId="2" xfId="0" applyFill="1" applyBorder="1" applyProtection="1">
      <protection hidden="1"/>
    </xf>
    <xf numFmtId="0" fontId="0" fillId="0" borderId="0" xfId="0" applyProtection="1">
      <protection hidden="1"/>
    </xf>
    <xf numFmtId="0" fontId="0" fillId="4" borderId="26" xfId="0" applyFill="1" applyBorder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1" fontId="0" fillId="3" borderId="0" xfId="0" applyNumberFormat="1" applyFill="1" applyBorder="1" applyAlignment="1" applyProtection="1">
      <alignment horizontal="center"/>
      <protection hidden="1"/>
    </xf>
    <xf numFmtId="0" fontId="0" fillId="4" borderId="5" xfId="0" applyFill="1" applyBorder="1" applyProtection="1">
      <protection hidden="1"/>
    </xf>
    <xf numFmtId="0" fontId="8" fillId="4" borderId="7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0" fontId="11" fillId="4" borderId="0" xfId="0" applyFont="1" applyFill="1" applyBorder="1" applyProtection="1"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164" fontId="4" fillId="4" borderId="0" xfId="0" applyNumberFormat="1" applyFont="1" applyFill="1" applyBorder="1" applyAlignment="1" applyProtection="1">
      <alignment vertical="center"/>
      <protection hidden="1"/>
    </xf>
    <xf numFmtId="2" fontId="0" fillId="4" borderId="0" xfId="0" applyNumberFormat="1" applyFill="1" applyBorder="1" applyProtection="1">
      <protection hidden="1"/>
    </xf>
    <xf numFmtId="0" fontId="0" fillId="4" borderId="0" xfId="0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protection hidden="1"/>
    </xf>
    <xf numFmtId="167" fontId="0" fillId="4" borderId="0" xfId="0" applyNumberFormat="1" applyFill="1" applyProtection="1">
      <protection hidden="1"/>
    </xf>
    <xf numFmtId="0" fontId="0" fillId="0" borderId="0" xfId="0" applyFont="1"/>
    <xf numFmtId="165" fontId="0" fillId="3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6" borderId="1" xfId="0" applyFill="1" applyBorder="1" applyAlignment="1" applyProtection="1">
      <alignment horizontal="left"/>
      <protection hidden="1"/>
    </xf>
    <xf numFmtId="0" fontId="0" fillId="6" borderId="1" xfId="0" applyFill="1" applyBorder="1" applyAlignment="1" applyProtection="1">
      <alignment horizontal="right"/>
      <protection hidden="1"/>
    </xf>
    <xf numFmtId="2" fontId="0" fillId="4" borderId="0" xfId="0" applyNumberFormat="1" applyFill="1" applyBorder="1" applyAlignment="1" applyProtection="1">
      <alignment horizontal="center"/>
      <protection hidden="1"/>
    </xf>
    <xf numFmtId="0" fontId="0" fillId="4" borderId="20" xfId="0" applyFill="1" applyBorder="1" applyAlignment="1" applyProtection="1">
      <alignment horizontal="center"/>
      <protection hidden="1"/>
    </xf>
    <xf numFmtId="0" fontId="3" fillId="4" borderId="20" xfId="0" applyFont="1" applyFill="1" applyBorder="1" applyAlignment="1" applyProtection="1">
      <alignment horizontal="center"/>
      <protection hidden="1"/>
    </xf>
    <xf numFmtId="0" fontId="1" fillId="4" borderId="2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167" fontId="0" fillId="4" borderId="20" xfId="0" applyNumberFormat="1" applyFill="1" applyBorder="1" applyProtection="1">
      <protection hidden="1"/>
    </xf>
    <xf numFmtId="169" fontId="0" fillId="4" borderId="20" xfId="0" applyNumberFormat="1" applyFill="1" applyBorder="1" applyProtection="1">
      <protection hidden="1"/>
    </xf>
    <xf numFmtId="168" fontId="0" fillId="4" borderId="0" xfId="0" applyNumberFormat="1" applyFill="1" applyBorder="1" applyAlignment="1" applyProtection="1">
      <alignment horizontal="center"/>
      <protection hidden="1"/>
    </xf>
    <xf numFmtId="9" fontId="0" fillId="4" borderId="0" xfId="0" applyNumberFormat="1" applyFill="1" applyBorder="1" applyAlignment="1" applyProtection="1">
      <alignment horizontal="center"/>
      <protection hidden="1"/>
    </xf>
    <xf numFmtId="165" fontId="0" fillId="3" borderId="1" xfId="0" applyNumberFormat="1" applyFill="1" applyBorder="1" applyAlignment="1" applyProtection="1">
      <alignment horizontal="center"/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0" fontId="0" fillId="4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/>
    <xf numFmtId="0" fontId="4" fillId="6" borderId="0" xfId="0" applyFont="1" applyFill="1" applyAlignment="1">
      <alignment vertical="center"/>
    </xf>
    <xf numFmtId="0" fontId="11" fillId="6" borderId="0" xfId="0" applyFont="1" applyFill="1"/>
    <xf numFmtId="0" fontId="9" fillId="6" borderId="0" xfId="0" applyFont="1" applyFill="1"/>
    <xf numFmtId="0" fontId="0" fillId="6" borderId="0" xfId="0" applyFill="1" applyAlignment="1">
      <alignment horizontal="left" vertical="center"/>
    </xf>
    <xf numFmtId="0" fontId="0" fillId="6" borderId="0" xfId="0" applyFont="1" applyFill="1" applyAlignment="1">
      <alignment vertical="top" wrapText="1"/>
    </xf>
    <xf numFmtId="0" fontId="9" fillId="6" borderId="0" xfId="0" applyFont="1" applyFill="1" applyAlignment="1">
      <alignment vertical="top" wrapText="1"/>
    </xf>
    <xf numFmtId="0" fontId="0" fillId="6" borderId="0" xfId="0" applyFont="1" applyFill="1" applyAlignment="1">
      <alignment horizontal="center" vertical="top" wrapText="1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/>
    <xf numFmtId="0" fontId="6" fillId="6" borderId="0" xfId="1" applyFill="1" applyAlignment="1" applyProtection="1">
      <protection hidden="1"/>
    </xf>
    <xf numFmtId="0" fontId="6" fillId="6" borderId="0" xfId="1" applyFill="1" applyBorder="1" applyAlignment="1" applyProtection="1">
      <protection hidden="1"/>
    </xf>
    <xf numFmtId="0" fontId="15" fillId="6" borderId="0" xfId="0" applyFont="1" applyFill="1" applyBorder="1" applyProtection="1">
      <protection hidden="1"/>
    </xf>
    <xf numFmtId="0" fontId="15" fillId="6" borderId="0" xfId="0" applyFont="1" applyFill="1" applyProtection="1">
      <protection hidden="1"/>
    </xf>
    <xf numFmtId="0" fontId="0" fillId="5" borderId="0" xfId="0" applyFill="1" applyBorder="1" applyProtection="1">
      <protection hidden="1"/>
    </xf>
    <xf numFmtId="0" fontId="0" fillId="0" borderId="1" xfId="0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3" borderId="1" xfId="0" applyFill="1" applyBorder="1" applyAlignment="1" applyProtection="1">
      <alignment horizontal="center"/>
      <protection hidden="1"/>
    </xf>
    <xf numFmtId="167" fontId="0" fillId="3" borderId="1" xfId="0" applyNumberForma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protection hidden="1"/>
    </xf>
    <xf numFmtId="0" fontId="8" fillId="4" borderId="5" xfId="0" applyFont="1" applyFill="1" applyBorder="1" applyProtection="1">
      <protection hidden="1"/>
    </xf>
    <xf numFmtId="167" fontId="0" fillId="4" borderId="0" xfId="0" applyNumberFormat="1" applyFill="1" applyBorder="1" applyProtection="1">
      <protection hidden="1"/>
    </xf>
    <xf numFmtId="0" fontId="16" fillId="4" borderId="0" xfId="0" applyFont="1" applyFill="1" applyBorder="1" applyProtection="1">
      <protection hidden="1"/>
    </xf>
    <xf numFmtId="0" fontId="0" fillId="4" borderId="0" xfId="2" applyNumberFormat="1" applyFont="1" applyFill="1" applyBorder="1" applyAlignment="1" applyProtection="1">
      <alignment horizontal="center"/>
      <protection hidden="1"/>
    </xf>
    <xf numFmtId="2" fontId="9" fillId="4" borderId="0" xfId="0" applyNumberFormat="1" applyFont="1" applyFill="1" applyBorder="1" applyAlignment="1" applyProtection="1">
      <alignment horizontal="center"/>
      <protection hidden="1"/>
    </xf>
    <xf numFmtId="165" fontId="8" fillId="4" borderId="0" xfId="0" applyNumberFormat="1" applyFont="1" applyFill="1" applyBorder="1" applyAlignment="1" applyProtection="1">
      <alignment horizontal="center"/>
      <protection hidden="1"/>
    </xf>
    <xf numFmtId="10" fontId="0" fillId="3" borderId="0" xfId="2" applyNumberFormat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169" fontId="0" fillId="4" borderId="0" xfId="0" applyNumberFormat="1" applyFill="1" applyBorder="1" applyProtection="1">
      <protection hidden="1"/>
    </xf>
    <xf numFmtId="0" fontId="9" fillId="4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protection hidden="1"/>
    </xf>
    <xf numFmtId="0" fontId="8" fillId="4" borderId="6" xfId="0" applyFont="1" applyFill="1" applyBorder="1" applyAlignment="1" applyProtection="1">
      <protection hidden="1"/>
    </xf>
    <xf numFmtId="168" fontId="0" fillId="3" borderId="0" xfId="0" applyNumberForma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17" fillId="4" borderId="0" xfId="0" applyFont="1" applyFill="1" applyAlignment="1" applyProtection="1">
      <protection hidden="1"/>
    </xf>
    <xf numFmtId="0" fontId="9" fillId="4" borderId="16" xfId="0" applyFont="1" applyFill="1" applyBorder="1" applyAlignment="1" applyProtection="1">
      <alignment horizontal="center"/>
      <protection hidden="1"/>
    </xf>
    <xf numFmtId="0" fontId="9" fillId="4" borderId="15" xfId="0" applyFont="1" applyFill="1" applyBorder="1" applyAlignment="1" applyProtection="1">
      <alignment horizontal="center"/>
      <protection hidden="1"/>
    </xf>
    <xf numFmtId="0" fontId="13" fillId="6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3" fillId="6" borderId="0" xfId="0" applyFont="1" applyFill="1" applyBorder="1" applyAlignment="1" applyProtection="1">
      <alignment horizontal="left" wrapText="1"/>
      <protection hidden="1"/>
    </xf>
    <xf numFmtId="0" fontId="13" fillId="6" borderId="0" xfId="0" applyFont="1" applyFill="1" applyBorder="1" applyAlignment="1" applyProtection="1">
      <alignment wrapText="1"/>
      <protection hidden="1"/>
    </xf>
    <xf numFmtId="0" fontId="14" fillId="6" borderId="0" xfId="0" applyFont="1" applyFill="1" applyProtection="1">
      <protection hidden="1"/>
    </xf>
    <xf numFmtId="0" fontId="0" fillId="6" borderId="0" xfId="0" applyFont="1" applyFill="1" applyAlignment="1" applyProtection="1">
      <alignment horizontal="left" vertical="center"/>
      <protection hidden="1"/>
    </xf>
    <xf numFmtId="0" fontId="8" fillId="4" borderId="7" xfId="0" applyFont="1" applyFill="1" applyBorder="1" applyProtection="1"/>
    <xf numFmtId="0" fontId="0" fillId="2" borderId="1" xfId="0" applyFill="1" applyBorder="1" applyAlignment="1" applyProtection="1">
      <protection locked="0"/>
    </xf>
    <xf numFmtId="0" fontId="0" fillId="2" borderId="23" xfId="0" applyFill="1" applyBorder="1" applyAlignment="1" applyProtection="1">
      <alignment horizontal="right"/>
      <protection locked="0"/>
    </xf>
    <xf numFmtId="0" fontId="9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9" fontId="0" fillId="2" borderId="0" xfId="0" applyNumberFormat="1" applyFill="1" applyBorder="1" applyAlignment="1" applyProtection="1">
      <alignment horizontal="center"/>
      <protection locked="0"/>
    </xf>
    <xf numFmtId="9" fontId="0" fillId="2" borderId="0" xfId="2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68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4" fillId="4" borderId="20" xfId="0" applyFont="1" applyFill="1" applyBorder="1" applyAlignment="1" applyProtection="1">
      <alignment horizontal="center" vertical="center"/>
      <protection hidden="1"/>
    </xf>
    <xf numFmtId="0" fontId="12" fillId="4" borderId="0" xfId="1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 vertical="center"/>
      <protection hidden="1"/>
    </xf>
    <xf numFmtId="0" fontId="0" fillId="4" borderId="19" xfId="0" applyFill="1" applyBorder="1" applyAlignment="1" applyProtection="1">
      <alignment horizontal="center" vertical="center"/>
      <protection hidden="1"/>
    </xf>
    <xf numFmtId="0" fontId="19" fillId="4" borderId="0" xfId="0" applyFont="1" applyFill="1" applyBorder="1" applyAlignment="1" applyProtection="1">
      <alignment horizontal="center" vertical="center"/>
      <protection hidden="1"/>
    </xf>
    <xf numFmtId="0" fontId="6" fillId="4" borderId="0" xfId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164" fontId="4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17" fillId="4" borderId="0" xfId="0" applyFont="1" applyFill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123825</xdr:rowOff>
    </xdr:from>
    <xdr:to>
      <xdr:col>15</xdr:col>
      <xdr:colOff>133350</xdr:colOff>
      <xdr:row>80</xdr:row>
      <xdr:rowOff>19050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1163300"/>
          <a:ext cx="14401800" cy="427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39</xdr:row>
      <xdr:rowOff>0</xdr:rowOff>
    </xdr:from>
    <xdr:to>
      <xdr:col>5</xdr:col>
      <xdr:colOff>342900</xdr:colOff>
      <xdr:row>55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7553325"/>
          <a:ext cx="5486400" cy="3190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15</xdr:col>
      <xdr:colOff>133350</xdr:colOff>
      <xdr:row>80</xdr:row>
      <xdr:rowOff>76200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1229975"/>
          <a:ext cx="14401800" cy="427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39</xdr:row>
      <xdr:rowOff>0</xdr:rowOff>
    </xdr:from>
    <xdr:to>
      <xdr:col>5</xdr:col>
      <xdr:colOff>342900</xdr:colOff>
      <xdr:row>55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7553325"/>
          <a:ext cx="5486400" cy="31908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97488</xdr:colOff>
      <xdr:row>40</xdr:row>
      <xdr:rowOff>47626</xdr:rowOff>
    </xdr:from>
    <xdr:to>
      <xdr:col>16</xdr:col>
      <xdr:colOff>47625</xdr:colOff>
      <xdr:row>57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0163" y="7858126"/>
          <a:ext cx="9198912" cy="32670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95249</xdr:colOff>
      <xdr:row>38</xdr:row>
      <xdr:rowOff>200024</xdr:rowOff>
    </xdr:from>
    <xdr:to>
      <xdr:col>5</xdr:col>
      <xdr:colOff>813390</xdr:colOff>
      <xdr:row>56</xdr:row>
      <xdr:rowOff>47624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49" y="7600949"/>
          <a:ext cx="6033091" cy="33432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109</xdr:row>
      <xdr:rowOff>0</xdr:rowOff>
    </xdr:from>
    <xdr:to>
      <xdr:col>14</xdr:col>
      <xdr:colOff>390525</xdr:colOff>
      <xdr:row>131</xdr:row>
      <xdr:rowOff>85725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888325"/>
          <a:ext cx="14401800" cy="427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66675</xdr:rowOff>
    </xdr:from>
    <xdr:to>
      <xdr:col>15</xdr:col>
      <xdr:colOff>133350</xdr:colOff>
      <xdr:row>80</xdr:row>
      <xdr:rowOff>142875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" y="11287125"/>
          <a:ext cx="14401800" cy="4267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19050</xdr:rowOff>
    </xdr:from>
    <xdr:to>
      <xdr:col>5</xdr:col>
      <xdr:colOff>695325</xdr:colOff>
      <xdr:row>56</xdr:row>
      <xdr:rowOff>152400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875" y="7381875"/>
          <a:ext cx="5486400" cy="36099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114300</xdr:rowOff>
    </xdr:from>
    <xdr:to>
      <xdr:col>15</xdr:col>
      <xdr:colOff>133350</xdr:colOff>
      <xdr:row>81</xdr:row>
      <xdr:rowOff>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11334750"/>
          <a:ext cx="14401800" cy="4267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5</xdr:col>
      <xdr:colOff>695325</xdr:colOff>
      <xdr:row>56</xdr:row>
      <xdr:rowOff>142875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3875" y="7372350"/>
          <a:ext cx="5486400" cy="36099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24</xdr:col>
      <xdr:colOff>0</xdr:colOff>
      <xdr:row>23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1625" y="1333500"/>
          <a:ext cx="5486400" cy="319087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24</xdr:col>
      <xdr:colOff>0</xdr:colOff>
      <xdr:row>55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7429500"/>
          <a:ext cx="5486400" cy="3190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</xdr:colOff>
      <xdr:row>67</xdr:row>
      <xdr:rowOff>1</xdr:rowOff>
    </xdr:from>
    <xdr:to>
      <xdr:col>20</xdr:col>
      <xdr:colOff>85725</xdr:colOff>
      <xdr:row>103</xdr:row>
      <xdr:rowOff>155278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1" y="12763501"/>
          <a:ext cx="12058649" cy="701327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21</xdr:row>
      <xdr:rowOff>28575</xdr:rowOff>
    </xdr:from>
    <xdr:to>
      <xdr:col>22</xdr:col>
      <xdr:colOff>428624</xdr:colOff>
      <xdr:row>42</xdr:row>
      <xdr:rowOff>165445</xdr:rowOff>
    </xdr:to>
    <xdr:pic>
      <xdr:nvPicPr>
        <xdr:cNvPr id="3" name="Picture 1" descr="https://upload.wikimedia.org/wikipedia/commons/6/67/Common_Drain_amplifie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0" y="3267075"/>
          <a:ext cx="5915024" cy="413737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47625</xdr:colOff>
      <xdr:row>21</xdr:row>
      <xdr:rowOff>0</xdr:rowOff>
    </xdr:from>
    <xdr:to>
      <xdr:col>12</xdr:col>
      <xdr:colOff>0</xdr:colOff>
      <xdr:row>64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7225" y="3238500"/>
          <a:ext cx="7496175" cy="819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22</xdr:col>
      <xdr:colOff>116984</xdr:colOff>
      <xdr:row>67</xdr:row>
      <xdr:rowOff>57150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63000" y="9715500"/>
          <a:ext cx="5603384" cy="3105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.wikipedia.org/wiki/F%C3%A6lles_source" TargetMode="External"/><Relationship Id="rId1" Type="http://schemas.openxmlformats.org/officeDocument/2006/relationships/hyperlink" Target="http://www.walter-lystfisker.d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s://da.wikipedia.org/wiki/F%C3%A6lles_sourc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s://da.wikipedia.org/wiki/F%C3%A6lles_drain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a.wikipedia.org/wiki/F%C3%A6lles_source" TargetMode="External"/><Relationship Id="rId1" Type="http://schemas.openxmlformats.org/officeDocument/2006/relationships/hyperlink" Target="http://www.walter-lystfisker.dk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.wikipedia.org/wiki/F%C3%A6lles_source" TargetMode="External"/><Relationship Id="rId1" Type="http://schemas.openxmlformats.org/officeDocument/2006/relationships/hyperlink" Target="http://www.walter-lystfisker.dk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a.wikipedia.org/wiki/F&#230;lles_source" TargetMode="External"/><Relationship Id="rId3" Type="http://schemas.openxmlformats.org/officeDocument/2006/relationships/hyperlink" Target="http://www.ti.com/lit/an/snoa620/snoa620.pdf" TargetMode="External"/><Relationship Id="rId7" Type="http://schemas.openxmlformats.org/officeDocument/2006/relationships/hyperlink" Target="https://en.wikipedia.org/wiki/Transconductance" TargetMode="External"/><Relationship Id="rId12" Type="http://schemas.openxmlformats.org/officeDocument/2006/relationships/drawing" Target="../drawings/drawing7.xml"/><Relationship Id="rId2" Type="http://schemas.openxmlformats.org/officeDocument/2006/relationships/hyperlink" Target="http://www.rason.org/Projects/projects.html" TargetMode="External"/><Relationship Id="rId1" Type="http://schemas.openxmlformats.org/officeDocument/2006/relationships/hyperlink" Target="http://www.rason.org/Projects/jfetamp/jfetamp.htm" TargetMode="External"/><Relationship Id="rId6" Type="http://schemas.openxmlformats.org/officeDocument/2006/relationships/hyperlink" Target="https://da.wikipedia.org/wiki/Transkonduktans" TargetMode="External"/><Relationship Id="rId11" Type="http://schemas.openxmlformats.org/officeDocument/2006/relationships/printerSettings" Target="../printerSettings/printerSettings6.bin"/><Relationship Id="rId5" Type="http://schemas.openxmlformats.org/officeDocument/2006/relationships/hyperlink" Target="http://vthoroe.dk/Elektronik/Transistorer/J_FET_transistorer.pdf" TargetMode="External"/><Relationship Id="rId10" Type="http://schemas.openxmlformats.org/officeDocument/2006/relationships/hyperlink" Target="http://mars.merhot.dk/mediawiki/images/e/eb/Formler.pdf" TargetMode="External"/><Relationship Id="rId4" Type="http://schemas.openxmlformats.org/officeDocument/2006/relationships/hyperlink" Target="http://www.allaboutcircuits.com/worksheets/jfet-amplifiers/" TargetMode="External"/><Relationship Id="rId9" Type="http://schemas.openxmlformats.org/officeDocument/2006/relationships/hyperlink" Target="https://da.wikipedia.org/wiki/Felteffekttransis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workbookViewId="0"/>
  </sheetViews>
  <sheetFormatPr defaultRowHeight="15"/>
  <cols>
    <col min="1" max="1" width="7.85546875" style="22" bestFit="1" customWidth="1"/>
    <col min="2" max="2" width="19.7109375" style="22" customWidth="1"/>
    <col min="3" max="3" width="26.7109375" style="22" bestFit="1" customWidth="1"/>
    <col min="4" max="6" width="12.7109375" style="22" customWidth="1"/>
    <col min="7" max="7" width="4.7109375" style="22" customWidth="1"/>
    <col min="8" max="8" width="20.140625" style="22" customWidth="1"/>
    <col min="9" max="9" width="10.7109375" style="22" customWidth="1"/>
    <col min="10" max="10" width="15.7109375" style="22" customWidth="1"/>
    <col min="11" max="12" width="19" style="22" customWidth="1"/>
    <col min="13" max="13" width="14.7109375" style="22" customWidth="1"/>
    <col min="14" max="14" width="13.7109375" style="22" customWidth="1"/>
    <col min="15" max="16" width="11.7109375" style="22" customWidth="1"/>
    <col min="17" max="17" width="4.7109375" style="22" customWidth="1"/>
    <col min="18" max="16384" width="9.140625" style="22"/>
  </cols>
  <sheetData>
    <row r="1" spans="1:30" ht="24" customHeight="1">
      <c r="A1" s="21"/>
      <c r="B1" s="131" t="s">
        <v>161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01"/>
      <c r="Q1" s="30"/>
      <c r="R1" s="13"/>
      <c r="S1" s="13"/>
      <c r="T1" s="13"/>
    </row>
    <row r="2" spans="1:30">
      <c r="A2" s="132" t="s">
        <v>31</v>
      </c>
      <c r="B2" s="133"/>
      <c r="C2" s="138" t="s">
        <v>7</v>
      </c>
      <c r="D2" s="11" t="s">
        <v>34</v>
      </c>
      <c r="E2" s="8" t="s">
        <v>35</v>
      </c>
      <c r="F2" s="106" t="s">
        <v>45</v>
      </c>
      <c r="G2" s="150" t="s">
        <v>182</v>
      </c>
      <c r="H2" s="133"/>
      <c r="I2" s="43"/>
      <c r="J2" s="2"/>
      <c r="K2" s="2"/>
      <c r="L2" s="2"/>
      <c r="M2" s="2"/>
      <c r="N2" s="2"/>
      <c r="O2" s="2"/>
      <c r="P2" s="2"/>
      <c r="Q2" s="3"/>
      <c r="R2" s="13"/>
      <c r="S2" s="13"/>
      <c r="T2" s="13"/>
      <c r="V2" s="50"/>
      <c r="W2" s="50"/>
      <c r="X2" s="50"/>
      <c r="Y2" s="50"/>
      <c r="Z2" s="51"/>
      <c r="AA2" s="50"/>
      <c r="AB2" s="50"/>
      <c r="AC2" s="52"/>
      <c r="AD2" s="53"/>
    </row>
    <row r="3" spans="1:30">
      <c r="A3" s="134"/>
      <c r="B3" s="135"/>
      <c r="C3" s="139"/>
      <c r="D3" s="7" t="s">
        <v>20</v>
      </c>
      <c r="E3" s="9" t="s">
        <v>20</v>
      </c>
      <c r="F3" s="107" t="s">
        <v>44</v>
      </c>
      <c r="G3" s="151"/>
      <c r="H3" s="137"/>
      <c r="I3" s="43"/>
      <c r="J3" s="2"/>
      <c r="K3" s="2"/>
      <c r="L3" s="2"/>
      <c r="M3" s="2"/>
      <c r="N3" s="2"/>
      <c r="O3" s="2"/>
      <c r="P3" s="2"/>
      <c r="Q3" s="3"/>
      <c r="R3" s="13"/>
      <c r="S3" s="13"/>
      <c r="T3" s="13"/>
    </row>
    <row r="4" spans="1:30">
      <c r="A4" s="136"/>
      <c r="B4" s="137"/>
      <c r="C4" s="140"/>
      <c r="D4" s="7" t="s">
        <v>64</v>
      </c>
      <c r="E4" s="9" t="s">
        <v>65</v>
      </c>
      <c r="F4" s="14" t="s">
        <v>121</v>
      </c>
      <c r="G4" s="103"/>
      <c r="H4" s="43"/>
      <c r="I4" s="43"/>
      <c r="J4" s="147" t="s">
        <v>51</v>
      </c>
      <c r="K4" s="147"/>
      <c r="L4" s="61" t="str">
        <f>VLOOKUP(I10,A6:F35,2)</f>
        <v>2N5486</v>
      </c>
      <c r="M4" s="61">
        <f>VLOOKUP(I10,A6:F35,6)</f>
        <v>20</v>
      </c>
      <c r="N4" s="103" t="s">
        <v>222</v>
      </c>
      <c r="O4" s="2"/>
      <c r="P4" s="2"/>
      <c r="Q4" s="3"/>
      <c r="R4" s="13"/>
      <c r="S4" s="13"/>
      <c r="T4" s="13"/>
    </row>
    <row r="5" spans="1:30">
      <c r="A5" s="23" t="s">
        <v>37</v>
      </c>
      <c r="B5" s="1" t="s">
        <v>39</v>
      </c>
      <c r="C5" s="102" t="s">
        <v>30</v>
      </c>
      <c r="D5" s="12" t="s">
        <v>71</v>
      </c>
      <c r="E5" s="10"/>
      <c r="F5" s="15"/>
      <c r="G5" s="104"/>
      <c r="H5" s="142" t="s">
        <v>38</v>
      </c>
      <c r="I5" s="142"/>
      <c r="J5" s="142"/>
      <c r="K5" s="142"/>
      <c r="L5" s="142"/>
      <c r="M5" s="142"/>
      <c r="N5" s="142"/>
      <c r="O5" s="142"/>
      <c r="P5" s="142"/>
      <c r="Q5" s="3"/>
      <c r="R5" s="13"/>
      <c r="S5" s="13"/>
      <c r="T5" s="13"/>
    </row>
    <row r="6" spans="1:30" ht="15" customHeight="1">
      <c r="A6" s="23">
        <v>1</v>
      </c>
      <c r="B6" s="115" t="s">
        <v>74</v>
      </c>
      <c r="C6" s="115" t="s">
        <v>5</v>
      </c>
      <c r="D6" s="116">
        <v>900</v>
      </c>
      <c r="E6" s="116">
        <v>20</v>
      </c>
      <c r="F6" s="117">
        <v>1</v>
      </c>
      <c r="G6" s="104"/>
      <c r="H6" s="144" t="s">
        <v>57</v>
      </c>
      <c r="I6" s="145"/>
      <c r="J6" s="145"/>
      <c r="K6" s="146"/>
      <c r="L6" s="144" t="s">
        <v>15</v>
      </c>
      <c r="M6" s="145"/>
      <c r="N6" s="146"/>
      <c r="O6" s="144" t="s">
        <v>16</v>
      </c>
      <c r="P6" s="146"/>
      <c r="Q6" s="31"/>
      <c r="R6" s="13"/>
      <c r="S6" s="13"/>
      <c r="T6" s="13"/>
    </row>
    <row r="7" spans="1:30" ht="15" customHeight="1">
      <c r="A7" s="23">
        <v>2</v>
      </c>
      <c r="B7" s="115" t="s">
        <v>72</v>
      </c>
      <c r="C7" s="115" t="s">
        <v>176</v>
      </c>
      <c r="D7" s="118">
        <v>3000</v>
      </c>
      <c r="E7" s="118">
        <v>50</v>
      </c>
      <c r="F7" s="117">
        <v>7.5</v>
      </c>
      <c r="G7" s="104"/>
      <c r="H7" s="1" t="s">
        <v>11</v>
      </c>
      <c r="I7" s="1" t="s">
        <v>12</v>
      </c>
      <c r="J7" s="1" t="s">
        <v>63</v>
      </c>
      <c r="K7" s="1" t="s">
        <v>89</v>
      </c>
      <c r="L7" s="10" t="s">
        <v>13</v>
      </c>
      <c r="M7" s="10" t="s">
        <v>14</v>
      </c>
      <c r="N7" s="10" t="s">
        <v>116</v>
      </c>
      <c r="O7" s="1" t="s">
        <v>53</v>
      </c>
      <c r="P7" s="1" t="s">
        <v>78</v>
      </c>
      <c r="Q7" s="32"/>
      <c r="R7" s="13"/>
      <c r="S7" s="13"/>
      <c r="T7" s="13"/>
    </row>
    <row r="8" spans="1:30">
      <c r="A8" s="23">
        <v>3</v>
      </c>
      <c r="B8" s="115" t="s">
        <v>77</v>
      </c>
      <c r="C8" s="115" t="s">
        <v>176</v>
      </c>
      <c r="D8" s="118">
        <v>2500</v>
      </c>
      <c r="E8" s="118">
        <v>25</v>
      </c>
      <c r="F8" s="117">
        <v>3</v>
      </c>
      <c r="G8" s="104"/>
      <c r="H8" s="121">
        <v>1000</v>
      </c>
      <c r="I8" s="121">
        <v>1000</v>
      </c>
      <c r="J8" s="58">
        <f>+O29/1000</f>
        <v>1.3</v>
      </c>
      <c r="K8" s="58">
        <f>+O28/1000</f>
        <v>0.51</v>
      </c>
      <c r="L8" s="121">
        <v>0.1</v>
      </c>
      <c r="M8" s="121">
        <v>4.7</v>
      </c>
      <c r="N8" s="121">
        <v>10</v>
      </c>
      <c r="O8" s="121">
        <v>12</v>
      </c>
      <c r="P8" s="122">
        <v>1E-3</v>
      </c>
      <c r="Q8" s="3"/>
      <c r="R8" s="13"/>
      <c r="S8" s="13"/>
      <c r="T8" s="13"/>
    </row>
    <row r="9" spans="1:30">
      <c r="A9" s="23">
        <v>4</v>
      </c>
      <c r="B9" s="115" t="s">
        <v>75</v>
      </c>
      <c r="C9" s="115" t="s">
        <v>176</v>
      </c>
      <c r="D9" s="118">
        <v>2000</v>
      </c>
      <c r="E9" s="118">
        <v>10</v>
      </c>
      <c r="F9" s="117">
        <v>1.2</v>
      </c>
      <c r="G9" s="104"/>
      <c r="H9" s="2"/>
      <c r="I9" s="2"/>
      <c r="J9" s="2"/>
      <c r="K9" s="2"/>
      <c r="L9" s="2"/>
      <c r="M9" s="2"/>
      <c r="N9" s="2"/>
      <c r="O9" s="2"/>
      <c r="P9" s="2"/>
      <c r="Q9" s="33"/>
      <c r="R9" s="13"/>
      <c r="S9" s="13"/>
      <c r="T9" s="13"/>
    </row>
    <row r="10" spans="1:30">
      <c r="A10" s="23">
        <v>5</v>
      </c>
      <c r="B10" s="115" t="s">
        <v>75</v>
      </c>
      <c r="C10" s="115" t="s">
        <v>176</v>
      </c>
      <c r="D10" s="118">
        <v>1500</v>
      </c>
      <c r="E10" s="118">
        <v>5</v>
      </c>
      <c r="F10" s="117">
        <v>0.5</v>
      </c>
      <c r="G10" s="104"/>
      <c r="H10" s="43" t="s">
        <v>123</v>
      </c>
      <c r="I10" s="148">
        <v>17</v>
      </c>
      <c r="J10" s="104" t="str">
        <f>+E2</f>
        <v>gos</v>
      </c>
      <c r="K10" s="4">
        <f>VLOOKUP(I10,A6:F35,5)*10^-6</f>
        <v>7.4999999999999993E-5</v>
      </c>
      <c r="L10" s="104" t="s">
        <v>67</v>
      </c>
      <c r="M10" s="104" t="s">
        <v>81</v>
      </c>
      <c r="N10" s="104" t="s">
        <v>87</v>
      </c>
      <c r="O10" s="5">
        <f>(1/K10)/10^3</f>
        <v>13.333333333333334</v>
      </c>
      <c r="P10" s="17" t="s">
        <v>86</v>
      </c>
      <c r="Q10" s="33"/>
      <c r="R10" s="13"/>
      <c r="S10" s="13"/>
      <c r="T10" s="13"/>
    </row>
    <row r="11" spans="1:30">
      <c r="A11" s="23">
        <v>6</v>
      </c>
      <c r="B11" s="115" t="s">
        <v>3</v>
      </c>
      <c r="C11" s="115" t="s">
        <v>5</v>
      </c>
      <c r="D11" s="118">
        <v>5500</v>
      </c>
      <c r="E11" s="118">
        <v>25</v>
      </c>
      <c r="F11" s="117">
        <v>22</v>
      </c>
      <c r="G11" s="16"/>
      <c r="H11" s="43" t="s">
        <v>122</v>
      </c>
      <c r="I11" s="148"/>
      <c r="J11" s="104" t="str">
        <f>+D2</f>
        <v>gfs</v>
      </c>
      <c r="K11" s="18">
        <f>VLOOKUP(I10,A6:F35,4)*10^-6</f>
        <v>8.0000000000000002E-3</v>
      </c>
      <c r="L11" s="104" t="s">
        <v>67</v>
      </c>
      <c r="M11" s="104" t="s">
        <v>81</v>
      </c>
      <c r="N11" s="104" t="s">
        <v>88</v>
      </c>
      <c r="O11" s="5">
        <f>(1/K11)/10^3</f>
        <v>0.125</v>
      </c>
      <c r="P11" s="17" t="s">
        <v>86</v>
      </c>
      <c r="Q11" s="33"/>
      <c r="R11" s="13"/>
      <c r="S11" s="13"/>
      <c r="T11" s="13"/>
    </row>
    <row r="12" spans="1:30">
      <c r="A12" s="23">
        <v>7</v>
      </c>
      <c r="B12" s="115" t="s">
        <v>174</v>
      </c>
      <c r="C12" s="115" t="s">
        <v>5</v>
      </c>
      <c r="D12" s="118">
        <v>4500</v>
      </c>
      <c r="E12" s="118">
        <v>10</v>
      </c>
      <c r="F12" s="117">
        <v>2.5</v>
      </c>
      <c r="G12" s="16"/>
      <c r="H12" s="2" t="s">
        <v>17</v>
      </c>
      <c r="I12" s="2" t="s">
        <v>18</v>
      </c>
      <c r="J12" s="2" t="s">
        <v>115</v>
      </c>
      <c r="K12" s="2"/>
      <c r="L12" s="2"/>
      <c r="M12" s="2"/>
      <c r="N12" s="2"/>
      <c r="O12" s="26">
        <f>+H8</f>
        <v>1000</v>
      </c>
      <c r="P12" s="104" t="s">
        <v>57</v>
      </c>
      <c r="Q12" s="3"/>
      <c r="R12" s="13"/>
      <c r="S12" s="13"/>
      <c r="T12" s="13"/>
    </row>
    <row r="13" spans="1:30">
      <c r="A13" s="23">
        <v>8</v>
      </c>
      <c r="B13" s="115" t="s">
        <v>175</v>
      </c>
      <c r="C13" s="115" t="s">
        <v>5</v>
      </c>
      <c r="D13" s="118">
        <v>6500</v>
      </c>
      <c r="E13" s="118">
        <v>20</v>
      </c>
      <c r="F13" s="117">
        <v>10</v>
      </c>
      <c r="G13" s="104"/>
      <c r="H13" s="2" t="s">
        <v>19</v>
      </c>
      <c r="I13" s="2" t="s">
        <v>159</v>
      </c>
      <c r="J13" s="2" t="s">
        <v>80</v>
      </c>
      <c r="K13" s="2" t="s">
        <v>117</v>
      </c>
      <c r="L13" s="149" t="s">
        <v>160</v>
      </c>
      <c r="M13" s="149"/>
      <c r="N13" s="149"/>
      <c r="O13" s="5">
        <f>(1/(1/(J8*10^3)+1/(I8*10^3)+K10))*10^-3</f>
        <v>1.1831088460138333</v>
      </c>
      <c r="P13" s="104" t="s">
        <v>57</v>
      </c>
      <c r="Q13" s="33"/>
      <c r="R13" s="13"/>
      <c r="S13" s="13"/>
      <c r="T13" s="13"/>
    </row>
    <row r="14" spans="1:30">
      <c r="A14" s="23">
        <v>9</v>
      </c>
      <c r="B14" s="115" t="s">
        <v>76</v>
      </c>
      <c r="C14" s="115" t="s">
        <v>5</v>
      </c>
      <c r="D14" s="118">
        <v>6500</v>
      </c>
      <c r="E14" s="118">
        <v>35</v>
      </c>
      <c r="F14" s="117">
        <v>20</v>
      </c>
      <c r="G14" s="104"/>
      <c r="H14" s="2" t="s">
        <v>84</v>
      </c>
      <c r="I14" s="2" t="s">
        <v>82</v>
      </c>
      <c r="J14" s="2" t="s">
        <v>83</v>
      </c>
      <c r="K14" s="2"/>
      <c r="L14" s="84"/>
      <c r="M14" s="37"/>
      <c r="N14" s="2"/>
      <c r="O14" s="5">
        <f>K11*O13*10^3*P8*10^3</f>
        <v>9.4648707681106661</v>
      </c>
      <c r="P14" s="104" t="s">
        <v>114</v>
      </c>
      <c r="Q14" s="33"/>
      <c r="R14" s="13"/>
      <c r="S14" s="13"/>
      <c r="T14" s="13"/>
    </row>
    <row r="15" spans="1:30">
      <c r="A15" s="23">
        <v>10</v>
      </c>
      <c r="B15" s="115" t="s">
        <v>1</v>
      </c>
      <c r="C15" s="115" t="s">
        <v>6</v>
      </c>
      <c r="D15" s="118">
        <v>210</v>
      </c>
      <c r="E15" s="118">
        <v>3</v>
      </c>
      <c r="F15" s="117">
        <v>0.09</v>
      </c>
      <c r="G15" s="104"/>
      <c r="H15" s="2" t="s">
        <v>109</v>
      </c>
      <c r="I15" s="2" t="s">
        <v>21</v>
      </c>
      <c r="J15" s="2" t="s">
        <v>85</v>
      </c>
      <c r="K15" s="2"/>
      <c r="L15" s="39"/>
      <c r="M15" s="39" t="s">
        <v>157</v>
      </c>
      <c r="N15" s="2"/>
      <c r="O15" s="5">
        <f>O14*10^-3/P8</f>
        <v>9.4648707681106661</v>
      </c>
      <c r="P15" s="104" t="s">
        <v>22</v>
      </c>
      <c r="Q15" s="33"/>
      <c r="R15" s="13"/>
      <c r="S15" s="13"/>
      <c r="T15" s="13"/>
    </row>
    <row r="16" spans="1:30">
      <c r="A16" s="23">
        <v>11</v>
      </c>
      <c r="B16" s="115" t="s">
        <v>4</v>
      </c>
      <c r="C16" s="115" t="s">
        <v>5</v>
      </c>
      <c r="D16" s="118">
        <v>2400</v>
      </c>
      <c r="E16" s="118">
        <v>15</v>
      </c>
      <c r="F16" s="117">
        <v>1.5</v>
      </c>
      <c r="G16" s="104"/>
      <c r="H16" s="2" t="s">
        <v>109</v>
      </c>
      <c r="I16" s="2" t="s">
        <v>156</v>
      </c>
      <c r="J16" s="2" t="s">
        <v>118</v>
      </c>
      <c r="K16" s="2"/>
      <c r="L16" s="104" t="s">
        <v>164</v>
      </c>
      <c r="M16" s="39" t="s">
        <v>157</v>
      </c>
      <c r="N16" s="39"/>
      <c r="O16" s="5">
        <f>O13/O11</f>
        <v>9.4648707681106661</v>
      </c>
      <c r="P16" s="104" t="s">
        <v>22</v>
      </c>
      <c r="Q16" s="33"/>
      <c r="R16" s="13"/>
      <c r="S16" s="13"/>
      <c r="T16" s="13"/>
    </row>
    <row r="17" spans="1:20">
      <c r="A17" s="23">
        <v>12</v>
      </c>
      <c r="B17" s="115" t="s">
        <v>173</v>
      </c>
      <c r="C17" s="115" t="s">
        <v>5</v>
      </c>
      <c r="D17" s="118">
        <v>3000</v>
      </c>
      <c r="E17" s="118">
        <v>30</v>
      </c>
      <c r="F17" s="117">
        <v>3.6</v>
      </c>
      <c r="G17" s="2"/>
      <c r="H17" s="2" t="s">
        <v>110</v>
      </c>
      <c r="I17" s="2" t="s">
        <v>111</v>
      </c>
      <c r="J17" s="2" t="s">
        <v>169</v>
      </c>
      <c r="K17" s="2"/>
      <c r="L17" s="39"/>
      <c r="M17" s="39" t="s">
        <v>158</v>
      </c>
      <c r="N17" s="39"/>
      <c r="O17" s="5">
        <f>(1/I18)/(1/I19)</f>
        <v>3.5497971390914151</v>
      </c>
      <c r="P17" s="104" t="s">
        <v>22</v>
      </c>
      <c r="Q17" s="33"/>
      <c r="R17" s="13"/>
      <c r="S17" s="13"/>
      <c r="T17" s="13"/>
    </row>
    <row r="18" spans="1:20">
      <c r="A18" s="23">
        <v>13</v>
      </c>
      <c r="B18" s="115" t="s">
        <v>73</v>
      </c>
      <c r="C18" s="115" t="s">
        <v>5</v>
      </c>
      <c r="D18" s="118">
        <v>4000</v>
      </c>
      <c r="E18" s="118">
        <v>60</v>
      </c>
      <c r="F18" s="117">
        <v>9</v>
      </c>
      <c r="G18" s="2"/>
      <c r="H18" s="49" t="s">
        <v>165</v>
      </c>
      <c r="I18" s="55">
        <f>(1/J8+1/I8+1/K8+1/O10)*10^-3</f>
        <v>2.8060150829562597E-3</v>
      </c>
      <c r="J18" s="47" t="s">
        <v>167</v>
      </c>
      <c r="K18" s="54">
        <f>1/I18</f>
        <v>356.37727183791765</v>
      </c>
      <c r="L18" s="48" t="s">
        <v>56</v>
      </c>
      <c r="M18" s="147" t="s">
        <v>168</v>
      </c>
      <c r="N18" s="147"/>
      <c r="O18" s="46"/>
      <c r="P18" s="104"/>
      <c r="Q18" s="3"/>
      <c r="R18" s="13"/>
      <c r="S18" s="13"/>
      <c r="T18" s="13"/>
    </row>
    <row r="19" spans="1:20">
      <c r="A19" s="23">
        <v>14</v>
      </c>
      <c r="B19" s="115" t="s">
        <v>0</v>
      </c>
      <c r="C19" s="115" t="s">
        <v>5</v>
      </c>
      <c r="D19" s="118">
        <v>7500</v>
      </c>
      <c r="E19" s="118">
        <v>50</v>
      </c>
      <c r="F19" s="117">
        <v>15</v>
      </c>
      <c r="G19" s="2"/>
      <c r="H19" s="85" t="s">
        <v>166</v>
      </c>
      <c r="I19" s="2">
        <f>(K11+1/K8*10^-3)</f>
        <v>9.9607843137254903E-3</v>
      </c>
      <c r="J19" s="104" t="s">
        <v>167</v>
      </c>
      <c r="K19" s="84">
        <f>1/I19</f>
        <v>100.39370078740157</v>
      </c>
      <c r="L19" s="17" t="s">
        <v>56</v>
      </c>
      <c r="M19" s="147"/>
      <c r="N19" s="147"/>
      <c r="O19" s="2"/>
      <c r="P19" s="2"/>
      <c r="Q19" s="3"/>
      <c r="R19" s="13"/>
      <c r="S19" s="13"/>
      <c r="T19" s="13"/>
    </row>
    <row r="20" spans="1:20">
      <c r="A20" s="23">
        <v>15</v>
      </c>
      <c r="B20" s="115" t="s">
        <v>2</v>
      </c>
      <c r="C20" s="115" t="s">
        <v>5</v>
      </c>
      <c r="D20" s="118">
        <v>3000</v>
      </c>
      <c r="E20" s="118">
        <v>10</v>
      </c>
      <c r="F20" s="117">
        <v>5</v>
      </c>
      <c r="G20" s="2"/>
      <c r="H20" s="2"/>
      <c r="I20" s="2"/>
      <c r="J20" s="2"/>
      <c r="K20" s="37"/>
      <c r="L20" s="2"/>
      <c r="M20" s="2"/>
      <c r="N20" s="2"/>
      <c r="O20" s="2"/>
      <c r="P20" s="2"/>
      <c r="Q20" s="3"/>
      <c r="R20" s="13"/>
      <c r="S20" s="13"/>
      <c r="T20" s="13"/>
    </row>
    <row r="21" spans="1:20">
      <c r="A21" s="23">
        <v>16</v>
      </c>
      <c r="B21" s="115" t="s">
        <v>79</v>
      </c>
      <c r="C21" s="115" t="s">
        <v>5</v>
      </c>
      <c r="D21" s="118">
        <v>4000</v>
      </c>
      <c r="E21" s="118">
        <v>75</v>
      </c>
      <c r="F21" s="117">
        <v>5</v>
      </c>
      <c r="G21" s="2"/>
      <c r="H21" s="34" t="s">
        <v>101</v>
      </c>
      <c r="I21" s="2"/>
      <c r="J21" s="2"/>
      <c r="K21" s="2"/>
      <c r="L21" s="4" t="str">
        <f>+L4</f>
        <v>2N5486</v>
      </c>
      <c r="M21" s="104" t="s">
        <v>105</v>
      </c>
      <c r="N21" s="104" t="s">
        <v>104</v>
      </c>
      <c r="O21" s="4">
        <f>+M4</f>
        <v>20</v>
      </c>
      <c r="P21" s="104" t="str">
        <f>+N4</f>
        <v xml:space="preserve"> mA</v>
      </c>
      <c r="Q21" s="3"/>
      <c r="R21" s="13"/>
      <c r="S21" s="13"/>
      <c r="T21" s="13"/>
    </row>
    <row r="22" spans="1:20">
      <c r="A22" s="23">
        <v>17</v>
      </c>
      <c r="B22" s="115" t="s">
        <v>47</v>
      </c>
      <c r="C22" s="115" t="s">
        <v>5</v>
      </c>
      <c r="D22" s="118">
        <v>8000</v>
      </c>
      <c r="E22" s="118">
        <v>75</v>
      </c>
      <c r="F22" s="117">
        <v>20</v>
      </c>
      <c r="G22" s="2"/>
      <c r="H22" s="2"/>
      <c r="I22" s="2"/>
      <c r="J22" s="2"/>
      <c r="K22" s="2"/>
      <c r="L22" s="2"/>
      <c r="M22" s="2"/>
      <c r="N22" s="2"/>
      <c r="O22" s="2"/>
      <c r="P22" s="104"/>
      <c r="Q22" s="33"/>
      <c r="R22" s="13"/>
      <c r="S22" s="13"/>
      <c r="T22" s="13"/>
    </row>
    <row r="23" spans="1:20">
      <c r="A23" s="23">
        <v>18</v>
      </c>
      <c r="B23" s="115" t="s">
        <v>33</v>
      </c>
      <c r="C23" s="115" t="s">
        <v>5</v>
      </c>
      <c r="D23" s="118">
        <v>3500</v>
      </c>
      <c r="E23" s="119" t="s">
        <v>29</v>
      </c>
      <c r="F23" s="117">
        <v>4.5</v>
      </c>
      <c r="G23" s="2"/>
      <c r="H23" s="2" t="s">
        <v>119</v>
      </c>
      <c r="I23" s="2"/>
      <c r="J23" s="2"/>
      <c r="K23" s="4">
        <f>+H8</f>
        <v>1000</v>
      </c>
      <c r="L23" s="104" t="s">
        <v>107</v>
      </c>
      <c r="M23" s="149" t="s">
        <v>54</v>
      </c>
      <c r="N23" s="149"/>
      <c r="O23" s="4">
        <f>K23/1000</f>
        <v>1</v>
      </c>
      <c r="P23" s="104" t="s">
        <v>59</v>
      </c>
      <c r="Q23" s="33"/>
      <c r="R23" s="13"/>
      <c r="S23" s="13"/>
      <c r="T23" s="13"/>
    </row>
    <row r="24" spans="1:20">
      <c r="A24" s="23">
        <v>19</v>
      </c>
      <c r="B24" s="115" t="s">
        <v>10</v>
      </c>
      <c r="C24" s="115" t="s">
        <v>5</v>
      </c>
      <c r="D24" s="118">
        <v>6500</v>
      </c>
      <c r="E24" s="118">
        <v>40</v>
      </c>
      <c r="F24" s="117" t="s">
        <v>52</v>
      </c>
      <c r="G24" s="2"/>
      <c r="H24" s="2" t="s">
        <v>55</v>
      </c>
      <c r="I24" s="2"/>
      <c r="J24" s="2"/>
      <c r="K24" s="123">
        <v>0.33330000000000004</v>
      </c>
      <c r="L24" s="104" t="s">
        <v>106</v>
      </c>
      <c r="M24" s="2"/>
      <c r="N24" s="104" t="s">
        <v>108</v>
      </c>
      <c r="O24" s="42">
        <f>ROUND(K24*M4,3)</f>
        <v>6.6660000000000004</v>
      </c>
      <c r="P24" s="104" t="str">
        <f>+N4</f>
        <v xml:space="preserve"> mA</v>
      </c>
      <c r="Q24" s="33"/>
      <c r="R24" s="13"/>
      <c r="S24" s="13"/>
      <c r="T24" s="13"/>
    </row>
    <row r="25" spans="1:20">
      <c r="A25" s="23">
        <v>20</v>
      </c>
      <c r="B25" s="115" t="s">
        <v>32</v>
      </c>
      <c r="C25" s="115" t="s">
        <v>5</v>
      </c>
      <c r="D25" s="118">
        <v>4500</v>
      </c>
      <c r="E25" s="119" t="s">
        <v>29</v>
      </c>
      <c r="F25" s="117">
        <v>13</v>
      </c>
      <c r="G25" s="2"/>
      <c r="H25" s="2" t="s">
        <v>269</v>
      </c>
      <c r="I25" s="2"/>
      <c r="J25" s="104"/>
      <c r="K25" s="4">
        <f>+O8</f>
        <v>12</v>
      </c>
      <c r="L25" s="104" t="str">
        <f>+O6</f>
        <v>Volt</v>
      </c>
      <c r="M25" s="2"/>
      <c r="N25" s="104" t="s">
        <v>103</v>
      </c>
      <c r="O25" s="26">
        <f>K25/(O24*10^-3)</f>
        <v>1800.1800180017999</v>
      </c>
      <c r="P25" s="17" t="s">
        <v>56</v>
      </c>
      <c r="Q25" s="35"/>
      <c r="R25" s="13"/>
      <c r="S25" s="13"/>
      <c r="T25" s="13"/>
    </row>
    <row r="26" spans="1:20">
      <c r="A26" s="23">
        <v>21</v>
      </c>
      <c r="B26" s="115" t="s">
        <v>8</v>
      </c>
      <c r="C26" s="115" t="s">
        <v>5</v>
      </c>
      <c r="D26" s="118">
        <v>7500</v>
      </c>
      <c r="E26" s="119" t="s">
        <v>29</v>
      </c>
      <c r="F26" s="117">
        <v>20</v>
      </c>
      <c r="G26" s="2"/>
      <c r="H26" s="2" t="s">
        <v>203</v>
      </c>
      <c r="I26" s="2"/>
      <c r="J26" s="2"/>
      <c r="K26" s="2"/>
      <c r="L26" s="2"/>
      <c r="M26" s="2"/>
      <c r="N26" s="2"/>
      <c r="O26" s="2"/>
      <c r="P26" s="2"/>
      <c r="Q26" s="3"/>
      <c r="R26" s="13"/>
      <c r="S26" s="13"/>
      <c r="T26" s="13"/>
    </row>
    <row r="27" spans="1:20">
      <c r="A27" s="23">
        <v>22</v>
      </c>
      <c r="B27" s="115" t="s">
        <v>9</v>
      </c>
      <c r="C27" s="115" t="s">
        <v>5</v>
      </c>
      <c r="D27" s="118">
        <v>7500</v>
      </c>
      <c r="E27" s="118">
        <v>50</v>
      </c>
      <c r="F27" s="117">
        <v>15</v>
      </c>
      <c r="G27" s="2"/>
      <c r="H27" s="2" t="s">
        <v>90</v>
      </c>
      <c r="I27" s="2"/>
      <c r="J27" s="2"/>
      <c r="K27" s="2"/>
      <c r="L27" s="2"/>
      <c r="M27" s="2"/>
      <c r="N27" s="104" t="s">
        <v>98</v>
      </c>
      <c r="O27" s="124">
        <v>0.25</v>
      </c>
      <c r="P27" s="104" t="s">
        <v>99</v>
      </c>
      <c r="Q27" s="3"/>
      <c r="R27" s="13"/>
      <c r="S27" s="13"/>
      <c r="T27" s="13"/>
    </row>
    <row r="28" spans="1:20">
      <c r="A28" s="23">
        <v>23</v>
      </c>
      <c r="B28" s="115" t="s">
        <v>253</v>
      </c>
      <c r="C28" s="115" t="s">
        <v>6</v>
      </c>
      <c r="D28" s="120">
        <v>200</v>
      </c>
      <c r="E28" s="120">
        <v>5</v>
      </c>
      <c r="F28" s="120">
        <v>1</v>
      </c>
      <c r="G28" s="2"/>
      <c r="H28" s="2" t="s">
        <v>91</v>
      </c>
      <c r="I28" s="2"/>
      <c r="J28" s="26">
        <f>O25*O27</f>
        <v>450.04500450044998</v>
      </c>
      <c r="K28" s="17" t="s">
        <v>56</v>
      </c>
      <c r="L28" s="2" t="s">
        <v>58</v>
      </c>
      <c r="M28" s="2"/>
      <c r="N28" s="104" t="s">
        <v>98</v>
      </c>
      <c r="O28" s="125">
        <v>510</v>
      </c>
      <c r="P28" s="17" t="s">
        <v>56</v>
      </c>
      <c r="Q28" s="35"/>
      <c r="R28" s="13"/>
      <c r="S28" s="13"/>
      <c r="T28" s="13"/>
    </row>
    <row r="29" spans="1:20">
      <c r="A29" s="23">
        <v>24</v>
      </c>
      <c r="B29" s="115"/>
      <c r="C29" s="115"/>
      <c r="D29" s="120"/>
      <c r="E29" s="120"/>
      <c r="F29" s="120"/>
      <c r="G29" s="2"/>
      <c r="H29" s="2" t="s">
        <v>92</v>
      </c>
      <c r="I29" s="2"/>
      <c r="J29" s="26">
        <f>O25-J28</f>
        <v>1350.1350135013499</v>
      </c>
      <c r="K29" s="17" t="s">
        <v>56</v>
      </c>
      <c r="L29" s="2" t="s">
        <v>58</v>
      </c>
      <c r="M29" s="2"/>
      <c r="N29" s="104" t="s">
        <v>98</v>
      </c>
      <c r="O29" s="125">
        <v>1300</v>
      </c>
      <c r="P29" s="17" t="s">
        <v>56</v>
      </c>
      <c r="Q29" s="35"/>
      <c r="R29" s="13"/>
      <c r="S29" s="13"/>
      <c r="T29" s="13"/>
    </row>
    <row r="30" spans="1:20">
      <c r="A30" s="23">
        <v>25</v>
      </c>
      <c r="B30" s="115"/>
      <c r="C30" s="115"/>
      <c r="D30" s="118"/>
      <c r="E30" s="118"/>
      <c r="F30" s="118"/>
      <c r="G30" s="2"/>
      <c r="H30" s="60" t="str">
        <f>CONCATENATE("Med de valgte modstande RD1 og RS1 bliver Ids ",O30,P30," som er ",N30," % af IDSS max")</f>
        <v>Med de valgte modstande RD1 og RS1 bliver Ids 6,63 mA som er 33 % af IDSS max</v>
      </c>
      <c r="I30" s="2"/>
      <c r="J30" s="2"/>
      <c r="K30" s="2"/>
      <c r="L30" s="2"/>
      <c r="M30" s="2"/>
      <c r="N30" s="86">
        <f>ROUND(O30/M4,2)*100</f>
        <v>33</v>
      </c>
      <c r="O30" s="5">
        <f>ROUND((K25/(O28+O29))*10^3,2)</f>
        <v>6.63</v>
      </c>
      <c r="P30" s="104" t="str">
        <f>+N4</f>
        <v xml:space="preserve"> mA</v>
      </c>
      <c r="Q30" s="33"/>
      <c r="R30" s="13"/>
      <c r="S30" s="13"/>
      <c r="T30" s="13"/>
    </row>
    <row r="31" spans="1:20">
      <c r="A31" s="23">
        <v>26</v>
      </c>
      <c r="B31" s="115"/>
      <c r="C31" s="115"/>
      <c r="D31" s="118"/>
      <c r="E31" s="118"/>
      <c r="F31" s="117"/>
      <c r="G31" s="2"/>
      <c r="H31" s="2"/>
      <c r="I31" s="2"/>
      <c r="J31" s="2"/>
      <c r="K31" s="2"/>
      <c r="L31" s="2"/>
      <c r="M31" s="2"/>
      <c r="N31" s="2"/>
      <c r="O31" s="87"/>
      <c r="P31" s="2"/>
      <c r="Q31" s="33"/>
      <c r="R31" s="13"/>
      <c r="S31" s="13"/>
      <c r="T31" s="13"/>
    </row>
    <row r="32" spans="1:20">
      <c r="A32" s="23">
        <v>27</v>
      </c>
      <c r="B32" s="115"/>
      <c r="C32" s="115"/>
      <c r="D32" s="118"/>
      <c r="E32" s="118"/>
      <c r="F32" s="117"/>
      <c r="G32" s="2"/>
      <c r="H32" s="2" t="s">
        <v>24</v>
      </c>
      <c r="I32" s="2"/>
      <c r="J32" s="2" t="s">
        <v>23</v>
      </c>
      <c r="K32" s="2" t="s">
        <v>25</v>
      </c>
      <c r="L32" s="2"/>
      <c r="M32" s="2"/>
      <c r="N32" s="2"/>
      <c r="O32" s="5">
        <f>1/(2*PI()*O12*10^3*L8*10^-6)</f>
        <v>1.5915494309189537</v>
      </c>
      <c r="P32" s="104" t="s">
        <v>26</v>
      </c>
      <c r="Q32" s="3"/>
      <c r="R32" s="13"/>
      <c r="S32" s="13"/>
      <c r="T32" s="13"/>
    </row>
    <row r="33" spans="1:20" ht="15" customHeight="1">
      <c r="A33" s="23">
        <v>28</v>
      </c>
      <c r="B33" s="115"/>
      <c r="C33" s="115"/>
      <c r="D33" s="118"/>
      <c r="E33" s="118"/>
      <c r="F33" s="117"/>
      <c r="G33" s="2"/>
      <c r="H33" s="2" t="s">
        <v>27</v>
      </c>
      <c r="I33" s="2"/>
      <c r="J33" s="2" t="s">
        <v>28</v>
      </c>
      <c r="K33" s="2" t="s">
        <v>120</v>
      </c>
      <c r="L33" s="2"/>
      <c r="M33" s="2"/>
      <c r="N33" s="2"/>
      <c r="O33" s="5">
        <f>1/(2*PI()*I8*10^3*M8*10^-6)</f>
        <v>3.3862753849339434E-2</v>
      </c>
      <c r="P33" s="104" t="s">
        <v>26</v>
      </c>
      <c r="Q33" s="3"/>
      <c r="R33" s="13"/>
      <c r="S33" s="13"/>
      <c r="T33" s="13"/>
    </row>
    <row r="34" spans="1:20" ht="15" customHeight="1">
      <c r="A34" s="23">
        <v>29</v>
      </c>
      <c r="B34" s="115"/>
      <c r="C34" s="115"/>
      <c r="D34" s="118"/>
      <c r="E34" s="118"/>
      <c r="F34" s="117"/>
      <c r="G34" s="2"/>
      <c r="H34" s="2" t="s">
        <v>61</v>
      </c>
      <c r="I34" s="2"/>
      <c r="J34" s="2"/>
      <c r="K34" s="2"/>
      <c r="L34" s="2"/>
      <c r="M34" s="2"/>
      <c r="N34" s="2"/>
      <c r="O34" s="2"/>
      <c r="P34" s="2"/>
      <c r="Q34" s="3"/>
      <c r="R34" s="13"/>
      <c r="S34" s="13"/>
      <c r="T34" s="13"/>
    </row>
    <row r="35" spans="1:20">
      <c r="A35" s="23">
        <v>30</v>
      </c>
      <c r="B35" s="115"/>
      <c r="C35" s="115"/>
      <c r="D35" s="118"/>
      <c r="E35" s="118"/>
      <c r="F35" s="117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13"/>
      <c r="S35" s="13"/>
      <c r="T35" s="13"/>
    </row>
    <row r="36" spans="1:20">
      <c r="A36" s="27"/>
      <c r="B36" s="155" t="s">
        <v>267</v>
      </c>
      <c r="C36" s="155"/>
      <c r="D36" s="155"/>
      <c r="E36" s="155"/>
      <c r="F36" s="155"/>
      <c r="G36" s="2"/>
      <c r="H36" s="2" t="s">
        <v>60</v>
      </c>
      <c r="I36" s="2"/>
      <c r="J36" s="2"/>
      <c r="K36" s="2"/>
      <c r="L36" s="2"/>
      <c r="M36" s="104"/>
      <c r="N36" s="2"/>
      <c r="O36" s="20"/>
      <c r="P36" s="104"/>
      <c r="Q36" s="3"/>
      <c r="R36" s="13"/>
      <c r="S36" s="13"/>
      <c r="T36" s="13"/>
    </row>
    <row r="37" spans="1:20">
      <c r="A37" s="27"/>
      <c r="B37" s="2"/>
      <c r="C37" s="2"/>
      <c r="D37" s="2"/>
      <c r="E37" s="2"/>
      <c r="F37" s="2"/>
      <c r="G37" s="2"/>
      <c r="H37" s="2" t="s">
        <v>94</v>
      </c>
      <c r="I37" s="2"/>
      <c r="J37" s="2"/>
      <c r="K37" s="2"/>
      <c r="L37" s="2"/>
      <c r="M37" s="104"/>
      <c r="N37" s="104" t="s">
        <v>100</v>
      </c>
      <c r="O37" s="126">
        <v>4.7</v>
      </c>
      <c r="P37" s="104" t="s">
        <v>93</v>
      </c>
      <c r="Q37" s="3"/>
      <c r="R37" s="13"/>
      <c r="S37" s="13"/>
      <c r="T37" s="13"/>
    </row>
    <row r="38" spans="1:20" ht="15.75">
      <c r="A38" s="27"/>
      <c r="B38" s="143" t="s">
        <v>62</v>
      </c>
      <c r="C38" s="143"/>
      <c r="D38" s="143"/>
      <c r="E38" s="143"/>
      <c r="F38" s="2"/>
      <c r="G38" s="2"/>
      <c r="H38" s="2" t="s">
        <v>95</v>
      </c>
      <c r="I38" s="2"/>
      <c r="J38" s="2" t="s">
        <v>96</v>
      </c>
      <c r="K38" s="2" t="s">
        <v>97</v>
      </c>
      <c r="L38" s="2"/>
      <c r="M38" s="2"/>
      <c r="N38" s="2"/>
      <c r="O38" s="5">
        <f>1/(2*PI()*K8*10^3*O37*10^-6)</f>
        <v>66.397556567332217</v>
      </c>
      <c r="P38" s="104" t="s">
        <v>26</v>
      </c>
      <c r="Q38" s="3"/>
      <c r="R38" s="13"/>
      <c r="S38" s="13"/>
      <c r="T38" s="13"/>
    </row>
    <row r="39" spans="1:20">
      <c r="A39" s="2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13"/>
      <c r="S39" s="13"/>
      <c r="T39" s="13"/>
    </row>
    <row r="40" spans="1:20">
      <c r="A40" s="27"/>
      <c r="B40" s="2"/>
      <c r="C40" s="2"/>
      <c r="D40" s="2"/>
      <c r="E40" s="2"/>
      <c r="F40" s="2"/>
      <c r="G40" s="2"/>
      <c r="H40" s="2" t="s">
        <v>223</v>
      </c>
      <c r="I40" s="2"/>
      <c r="J40" s="2"/>
      <c r="K40" s="2"/>
      <c r="L40" s="2"/>
      <c r="M40" s="2"/>
      <c r="N40" s="2"/>
      <c r="O40" s="2"/>
      <c r="P40" s="2"/>
      <c r="Q40" s="3"/>
      <c r="R40" s="13"/>
      <c r="S40" s="13"/>
      <c r="T40" s="13"/>
    </row>
    <row r="41" spans="1:20">
      <c r="A41" s="27"/>
      <c r="B41" s="2"/>
      <c r="C41" s="2"/>
      <c r="D41" s="2"/>
      <c r="E41" s="2"/>
      <c r="F41" s="2"/>
      <c r="G41" s="2"/>
      <c r="H41" s="2" t="s">
        <v>224</v>
      </c>
      <c r="I41" s="125">
        <v>10</v>
      </c>
      <c r="J41" s="17" t="s">
        <v>56</v>
      </c>
      <c r="K41" s="2" t="str">
        <f>CONCATENATE(" Ids beregnet til ",O24,P24)</f>
        <v xml:space="preserve"> Ids beregnet til 6,666 mA</v>
      </c>
      <c r="L41" s="2"/>
      <c r="M41" s="149" t="s">
        <v>225</v>
      </c>
      <c r="N41" s="149"/>
      <c r="O41" s="100">
        <f>I41*I42</f>
        <v>132.6</v>
      </c>
      <c r="P41" s="104" t="s">
        <v>114</v>
      </c>
      <c r="Q41" s="3"/>
      <c r="R41" s="13"/>
      <c r="S41" s="13"/>
      <c r="T41" s="13"/>
    </row>
    <row r="42" spans="1:20">
      <c r="A42" s="27"/>
      <c r="B42" s="2"/>
      <c r="C42" s="2"/>
      <c r="D42" s="2"/>
      <c r="E42" s="2"/>
      <c r="F42" s="2"/>
      <c r="G42" s="2"/>
      <c r="H42" s="2" t="s">
        <v>287</v>
      </c>
      <c r="I42" s="5">
        <f>O30+'Example 2'!O30</f>
        <v>13.26</v>
      </c>
      <c r="J42" s="104" t="str">
        <f>+N4</f>
        <v xml:space="preserve"> mA</v>
      </c>
      <c r="K42" s="2"/>
      <c r="L42" s="2"/>
      <c r="M42" s="43"/>
      <c r="N42" s="43"/>
      <c r="O42" s="89">
        <f>O41/(O8*10^3)</f>
        <v>1.1049999999999999E-2</v>
      </c>
      <c r="P42" s="104" t="s">
        <v>99</v>
      </c>
      <c r="Q42" s="3"/>
      <c r="R42" s="13"/>
      <c r="S42" s="13"/>
      <c r="T42" s="13"/>
    </row>
    <row r="43" spans="1:20">
      <c r="A43" s="27"/>
      <c r="B43" s="2"/>
      <c r="C43" s="2"/>
      <c r="D43" s="2"/>
      <c r="E43" s="2"/>
      <c r="F43" s="2"/>
      <c r="G43" s="2"/>
      <c r="H43" s="2" t="s">
        <v>288</v>
      </c>
      <c r="I43" s="2"/>
      <c r="J43" s="2"/>
      <c r="K43" s="2"/>
      <c r="L43" s="2"/>
      <c r="M43" s="2"/>
      <c r="N43" s="2"/>
      <c r="O43" s="2"/>
      <c r="P43" s="2"/>
      <c r="Q43" s="3"/>
      <c r="R43" s="13"/>
      <c r="S43" s="13"/>
      <c r="T43" s="13"/>
    </row>
    <row r="44" spans="1:20">
      <c r="A44" s="2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13"/>
      <c r="S44" s="13"/>
      <c r="T44" s="13"/>
    </row>
    <row r="45" spans="1:20">
      <c r="A45" s="2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9"/>
      <c r="O45" s="2"/>
      <c r="P45" s="2"/>
      <c r="Q45" s="3"/>
      <c r="R45" s="13"/>
      <c r="S45" s="13"/>
      <c r="T45" s="13"/>
    </row>
    <row r="46" spans="1:20">
      <c r="A46" s="2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9"/>
      <c r="O46" s="2"/>
      <c r="P46" s="2"/>
      <c r="Q46" s="3"/>
      <c r="R46" s="13"/>
      <c r="S46" s="13"/>
      <c r="T46" s="13"/>
    </row>
    <row r="47" spans="1:20">
      <c r="A47" s="2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13"/>
      <c r="S47" s="13"/>
      <c r="T47" s="13"/>
    </row>
    <row r="48" spans="1:20">
      <c r="A48" s="27"/>
      <c r="B48" s="2"/>
      <c r="C48" s="2"/>
      <c r="D48" s="2"/>
      <c r="E48" s="2"/>
      <c r="F48" s="2"/>
      <c r="G48" s="2"/>
      <c r="H48" s="2"/>
      <c r="I48" s="149" t="s">
        <v>194</v>
      </c>
      <c r="J48" s="149"/>
      <c r="K48" s="149"/>
      <c r="L48" s="149"/>
      <c r="M48" s="149"/>
      <c r="N48" s="2"/>
      <c r="O48" s="2"/>
      <c r="P48" s="2"/>
      <c r="Q48" s="3"/>
      <c r="R48" s="13"/>
      <c r="S48" s="13"/>
      <c r="T48" s="13"/>
    </row>
    <row r="49" spans="1:20">
      <c r="A49" s="27"/>
      <c r="B49" s="2"/>
      <c r="C49" s="2"/>
      <c r="D49" s="2"/>
      <c r="E49" s="2"/>
      <c r="F49" s="2"/>
      <c r="G49" s="2"/>
      <c r="H49" s="2"/>
      <c r="I49" s="2"/>
      <c r="J49" s="156"/>
      <c r="K49" s="156"/>
      <c r="L49" s="156"/>
      <c r="M49" s="2"/>
      <c r="N49" s="2"/>
      <c r="O49" s="2"/>
      <c r="P49" s="2"/>
      <c r="Q49" s="3"/>
      <c r="R49" s="13"/>
      <c r="S49" s="13"/>
      <c r="T49" s="13"/>
    </row>
    <row r="50" spans="1:20" ht="18.75" customHeight="1">
      <c r="A50" s="27"/>
      <c r="B50" s="2"/>
      <c r="C50" s="2"/>
      <c r="D50" s="2"/>
      <c r="E50" s="2"/>
      <c r="F50" s="2"/>
      <c r="G50" s="2"/>
      <c r="H50" s="2"/>
      <c r="I50" s="2"/>
      <c r="J50" s="156" t="s">
        <v>40</v>
      </c>
      <c r="K50" s="156"/>
      <c r="L50" s="156"/>
      <c r="M50" s="2"/>
      <c r="N50" s="2"/>
      <c r="O50" s="2"/>
      <c r="P50" s="2"/>
      <c r="Q50" s="3"/>
      <c r="R50" s="13"/>
      <c r="S50" s="13"/>
      <c r="T50" s="13"/>
    </row>
    <row r="51" spans="1:20">
      <c r="A51" s="27"/>
      <c r="B51" s="2"/>
      <c r="C51" s="2"/>
      <c r="D51" s="2"/>
      <c r="E51" s="2"/>
      <c r="F51" s="2"/>
      <c r="G51" s="2"/>
      <c r="H51" s="2"/>
      <c r="I51" s="2"/>
      <c r="J51" s="153" t="s">
        <v>41</v>
      </c>
      <c r="K51" s="153"/>
      <c r="L51" s="153"/>
      <c r="M51" s="2"/>
      <c r="N51" s="2"/>
      <c r="O51" s="2"/>
      <c r="P51" s="2"/>
      <c r="Q51" s="3"/>
      <c r="R51" s="13"/>
      <c r="S51" s="13"/>
      <c r="T51" s="13"/>
    </row>
    <row r="52" spans="1:20" ht="18.75">
      <c r="A52" s="27"/>
      <c r="B52" s="2"/>
      <c r="C52" s="2"/>
      <c r="D52" s="2"/>
      <c r="E52" s="2"/>
      <c r="F52" s="2"/>
      <c r="G52" s="2"/>
      <c r="H52" s="2"/>
      <c r="I52" s="2"/>
      <c r="J52" s="154" t="s">
        <v>42</v>
      </c>
      <c r="K52" s="154"/>
      <c r="L52" s="154"/>
      <c r="M52" s="2"/>
      <c r="N52" s="2"/>
      <c r="O52" s="2"/>
      <c r="P52" s="2"/>
      <c r="Q52" s="3"/>
      <c r="R52" s="13"/>
      <c r="S52" s="13"/>
      <c r="T52" s="13"/>
    </row>
    <row r="53" spans="1:20">
      <c r="A53" s="2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13"/>
      <c r="S53" s="13"/>
      <c r="T53" s="13"/>
    </row>
    <row r="54" spans="1:20">
      <c r="A54" s="2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13"/>
      <c r="S54" s="13"/>
      <c r="T54" s="13"/>
    </row>
    <row r="55" spans="1:20" ht="15.75">
      <c r="A55" s="27"/>
      <c r="B55" s="2"/>
      <c r="C55" s="2"/>
      <c r="D55" s="2"/>
      <c r="E55" s="2"/>
      <c r="F55" s="2"/>
      <c r="G55" s="2"/>
      <c r="H55" s="24"/>
      <c r="I55" s="105"/>
      <c r="J55" s="105"/>
      <c r="K55" s="105"/>
      <c r="L55" s="105"/>
      <c r="M55" s="105"/>
      <c r="N55" s="105"/>
      <c r="O55" s="105"/>
      <c r="P55" s="2"/>
      <c r="Q55" s="3"/>
      <c r="R55" s="13"/>
      <c r="S55" s="13"/>
      <c r="T55" s="13"/>
    </row>
    <row r="56" spans="1:20" ht="15.75">
      <c r="A56" s="27"/>
      <c r="B56" s="2"/>
      <c r="C56" s="2"/>
      <c r="D56" s="2"/>
      <c r="E56" s="2"/>
      <c r="F56" s="2"/>
      <c r="G56" s="2"/>
      <c r="H56" s="105" t="s">
        <v>190</v>
      </c>
      <c r="I56" s="2"/>
      <c r="J56" s="2"/>
      <c r="K56" s="2"/>
      <c r="L56" s="2"/>
      <c r="M56" s="2"/>
      <c r="N56" s="2"/>
      <c r="O56" s="2"/>
      <c r="P56" s="2"/>
      <c r="Q56" s="3"/>
      <c r="R56" s="13"/>
      <c r="S56" s="13"/>
      <c r="T56" s="13"/>
    </row>
    <row r="57" spans="1:20">
      <c r="A57" s="83"/>
      <c r="B57" s="90" t="s">
        <v>289</v>
      </c>
      <c r="C57" s="90"/>
      <c r="D57" s="90"/>
      <c r="E57" s="16">
        <f>O16*'Example 2'!O16</f>
        <v>88.639942357812629</v>
      </c>
      <c r="F57" s="2" t="s">
        <v>290</v>
      </c>
      <c r="G57" s="2"/>
      <c r="H57" s="90" t="s">
        <v>291</v>
      </c>
      <c r="I57" s="24"/>
      <c r="J57" s="24"/>
      <c r="K57" s="24"/>
      <c r="L57" s="16">
        <f>O17*'Example 2'!O17</f>
        <v>12.560772364614291</v>
      </c>
      <c r="M57" s="39" t="s">
        <v>290</v>
      </c>
      <c r="N57" s="39"/>
      <c r="O57" s="39"/>
      <c r="P57" s="98"/>
      <c r="Q57" s="99"/>
      <c r="R57" s="13"/>
      <c r="S57" s="13"/>
      <c r="T57" s="13"/>
    </row>
    <row r="58" spans="1:20">
      <c r="A58" s="2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13"/>
      <c r="S58" s="13"/>
      <c r="T58" s="13"/>
    </row>
    <row r="59" spans="1:20">
      <c r="A59" s="2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13"/>
      <c r="S59" s="13"/>
      <c r="T59" s="13"/>
    </row>
    <row r="60" spans="1:20">
      <c r="A60" s="2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13"/>
      <c r="S60" s="13"/>
      <c r="T60" s="13"/>
    </row>
    <row r="61" spans="1:20">
      <c r="A61" s="2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13"/>
      <c r="S61" s="13"/>
      <c r="T61" s="13"/>
    </row>
    <row r="62" spans="1:20">
      <c r="A62" s="2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13"/>
      <c r="S62" s="13"/>
      <c r="T62" s="13"/>
    </row>
    <row r="63" spans="1:20">
      <c r="A63" s="2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13"/>
      <c r="S63" s="13"/>
      <c r="T63" s="13"/>
    </row>
    <row r="64" spans="1:20">
      <c r="A64" s="2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13"/>
      <c r="S64" s="13"/>
      <c r="T64" s="13"/>
    </row>
    <row r="65" spans="1:20">
      <c r="A65" s="2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13"/>
      <c r="S65" s="13"/>
      <c r="T65" s="13"/>
    </row>
    <row r="66" spans="1:20">
      <c r="A66" s="2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13"/>
      <c r="S66" s="13"/>
      <c r="T66" s="13"/>
    </row>
    <row r="67" spans="1:20">
      <c r="A67" s="2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13"/>
      <c r="S67" s="13"/>
      <c r="T67" s="13"/>
    </row>
    <row r="68" spans="1:20">
      <c r="A68" s="2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13"/>
      <c r="S68" s="13"/>
      <c r="T68" s="13"/>
    </row>
    <row r="69" spans="1:20">
      <c r="A69" s="2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13"/>
      <c r="S69" s="13"/>
      <c r="T69" s="13"/>
    </row>
    <row r="70" spans="1:20">
      <c r="A70" s="2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13"/>
      <c r="S70" s="13"/>
      <c r="T70" s="13"/>
    </row>
    <row r="71" spans="1:20">
      <c r="A71" s="2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13"/>
      <c r="S71" s="13"/>
      <c r="T71" s="13"/>
    </row>
    <row r="72" spans="1:20">
      <c r="A72" s="2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13"/>
      <c r="S72" s="13"/>
      <c r="T72" s="13"/>
    </row>
    <row r="73" spans="1:20">
      <c r="A73" s="2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13"/>
      <c r="S73" s="13"/>
      <c r="T73" s="13"/>
    </row>
    <row r="74" spans="1:20">
      <c r="A74" s="2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13"/>
      <c r="S74" s="13"/>
      <c r="T74" s="13"/>
    </row>
    <row r="75" spans="1:20">
      <c r="A75" s="2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13"/>
      <c r="S75" s="13"/>
      <c r="T75" s="13"/>
    </row>
    <row r="76" spans="1:20">
      <c r="A76" s="2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13"/>
      <c r="S76" s="13"/>
      <c r="T76" s="13"/>
    </row>
    <row r="77" spans="1:20">
      <c r="A77" s="2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13"/>
      <c r="S77" s="13"/>
      <c r="T77" s="13"/>
    </row>
    <row r="78" spans="1:20">
      <c r="A78" s="2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13"/>
      <c r="S78" s="13"/>
      <c r="T78" s="13"/>
    </row>
    <row r="79" spans="1:20">
      <c r="A79" s="2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13"/>
      <c r="S79" s="13"/>
      <c r="T79" s="13"/>
    </row>
    <row r="80" spans="1:20">
      <c r="A80" s="2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13"/>
      <c r="S80" s="13"/>
      <c r="T80" s="13"/>
    </row>
    <row r="81" spans="1:21">
      <c r="A81" s="2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13"/>
      <c r="S81" s="13"/>
      <c r="T81" s="13"/>
    </row>
    <row r="82" spans="1:21" ht="15.75">
      <c r="A82" s="27"/>
      <c r="B82" s="152" t="s">
        <v>268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2"/>
      <c r="Q82" s="3"/>
      <c r="R82" s="13"/>
      <c r="S82" s="13"/>
      <c r="T82" s="13"/>
    </row>
    <row r="83" spans="1:21" ht="15.75" thickBot="1">
      <c r="A83" s="114" t="s">
        <v>36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29" t="s">
        <v>43</v>
      </c>
      <c r="P83" s="129"/>
      <c r="Q83" s="130"/>
      <c r="R83" s="13"/>
      <c r="S83" s="13"/>
      <c r="T83" s="13"/>
    </row>
    <row r="84" spans="1:21">
      <c r="A84" s="13"/>
      <c r="B84" s="13"/>
      <c r="C84" s="77"/>
      <c r="D84" s="77"/>
      <c r="E84" s="77"/>
      <c r="F84" s="7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1">
      <c r="A85" s="13"/>
      <c r="B85" s="13"/>
      <c r="C85" s="77"/>
      <c r="D85" s="77"/>
      <c r="E85" s="77"/>
      <c r="F85" s="7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1">
      <c r="A86" s="29"/>
      <c r="B86" s="29"/>
      <c r="C86" s="19"/>
      <c r="D86" s="19"/>
      <c r="E86" s="19"/>
      <c r="F86" s="1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>
      <c r="A87" s="29"/>
      <c r="B87" s="29"/>
      <c r="C87" s="19"/>
      <c r="D87" s="19"/>
      <c r="E87" s="19"/>
      <c r="F87" s="1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>
      <c r="A88" s="29"/>
      <c r="B88" s="29"/>
      <c r="C88" s="19"/>
      <c r="D88" s="19"/>
      <c r="E88" s="19"/>
      <c r="F88" s="1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>
      <c r="A89" s="29"/>
      <c r="B89" s="29"/>
      <c r="C89" s="19"/>
      <c r="D89" s="19"/>
      <c r="E89" s="19"/>
      <c r="F89" s="1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>
      <c r="A91" s="29"/>
      <c r="B91" s="29"/>
      <c r="C91" s="19"/>
      <c r="D91" s="29"/>
      <c r="E91" s="29"/>
      <c r="F91" s="19"/>
      <c r="G91" s="1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>
      <c r="A94" s="29"/>
      <c r="B94" s="19"/>
      <c r="C94" s="19"/>
      <c r="D94" s="1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</row>
  </sheetData>
  <sortState ref="B6:F27">
    <sortCondition ref="B6:B27"/>
  </sortState>
  <mergeCells count="23">
    <mergeCell ref="B82:O82"/>
    <mergeCell ref="J51:L51"/>
    <mergeCell ref="J52:L52"/>
    <mergeCell ref="B36:F36"/>
    <mergeCell ref="I48:M48"/>
    <mergeCell ref="J49:L49"/>
    <mergeCell ref="M41:N41"/>
    <mergeCell ref="O83:Q83"/>
    <mergeCell ref="B1:O1"/>
    <mergeCell ref="A2:B4"/>
    <mergeCell ref="C2:C4"/>
    <mergeCell ref="J50:L50"/>
    <mergeCell ref="H5:P5"/>
    <mergeCell ref="B38:E38"/>
    <mergeCell ref="H6:K6"/>
    <mergeCell ref="L6:N6"/>
    <mergeCell ref="J4:K4"/>
    <mergeCell ref="O6:P6"/>
    <mergeCell ref="I10:I11"/>
    <mergeCell ref="M23:N23"/>
    <mergeCell ref="L13:N13"/>
    <mergeCell ref="M18:N19"/>
    <mergeCell ref="G2:H3"/>
  </mergeCells>
  <hyperlinks>
    <hyperlink ref="J51" r:id="rId1"/>
    <hyperlink ref="B38:D38" r:id="rId2" display="Fælles source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topLeftCell="A19" zoomScaleNormal="100" workbookViewId="0">
      <selection activeCell="J49" sqref="J49:L49"/>
    </sheetView>
  </sheetViews>
  <sheetFormatPr defaultRowHeight="15"/>
  <cols>
    <col min="1" max="1" width="7.85546875" style="22" customWidth="1"/>
    <col min="2" max="2" width="19.7109375" style="22" customWidth="1"/>
    <col min="3" max="3" width="26.7109375" style="22" customWidth="1"/>
    <col min="4" max="6" width="12.7109375" style="22" customWidth="1"/>
    <col min="7" max="7" width="4.7109375" style="22" customWidth="1"/>
    <col min="8" max="8" width="20.140625" style="22" customWidth="1"/>
    <col min="9" max="9" width="10.7109375" style="22" customWidth="1"/>
    <col min="10" max="10" width="15.7109375" style="22" customWidth="1"/>
    <col min="11" max="12" width="19" style="22" customWidth="1"/>
    <col min="13" max="13" width="14.7109375" style="22" customWidth="1"/>
    <col min="14" max="14" width="13.7109375" style="22" customWidth="1"/>
    <col min="15" max="16" width="11.7109375" style="22" customWidth="1"/>
    <col min="17" max="17" width="4.7109375" style="22" customWidth="1"/>
    <col min="18" max="16384" width="9.140625" style="22"/>
  </cols>
  <sheetData>
    <row r="1" spans="1:20" ht="24" customHeight="1">
      <c r="A1" s="21"/>
      <c r="B1" s="131" t="s">
        <v>162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94"/>
      <c r="Q1" s="30"/>
      <c r="R1" s="13"/>
      <c r="S1" s="13"/>
      <c r="T1" s="13"/>
    </row>
    <row r="2" spans="1:20">
      <c r="A2" s="132" t="s">
        <v>31</v>
      </c>
      <c r="B2" s="133"/>
      <c r="C2" s="138" t="s">
        <v>7</v>
      </c>
      <c r="D2" s="11" t="s">
        <v>34</v>
      </c>
      <c r="E2" s="8" t="s">
        <v>35</v>
      </c>
      <c r="F2" s="106" t="s">
        <v>45</v>
      </c>
      <c r="G2" s="150" t="s">
        <v>182</v>
      </c>
      <c r="H2" s="133"/>
      <c r="I2" s="43"/>
      <c r="J2" s="2"/>
      <c r="K2" s="2"/>
      <c r="L2" s="2"/>
      <c r="M2" s="2"/>
      <c r="N2" s="2"/>
      <c r="O2" s="2"/>
      <c r="P2" s="2"/>
      <c r="Q2" s="3"/>
      <c r="R2" s="13"/>
      <c r="S2" s="13"/>
      <c r="T2" s="13"/>
    </row>
    <row r="3" spans="1:20">
      <c r="A3" s="134"/>
      <c r="B3" s="135"/>
      <c r="C3" s="139"/>
      <c r="D3" s="7" t="s">
        <v>20</v>
      </c>
      <c r="E3" s="9" t="s">
        <v>20</v>
      </c>
      <c r="F3" s="107" t="s">
        <v>44</v>
      </c>
      <c r="G3" s="151"/>
      <c r="H3" s="137"/>
      <c r="I3" s="43"/>
      <c r="J3" s="2"/>
      <c r="K3" s="2"/>
      <c r="L3" s="2"/>
      <c r="M3" s="2"/>
      <c r="N3" s="2"/>
      <c r="O3" s="2"/>
      <c r="P3" s="2"/>
      <c r="Q3" s="3"/>
      <c r="R3" s="13"/>
      <c r="S3" s="13"/>
      <c r="T3" s="13"/>
    </row>
    <row r="4" spans="1:20">
      <c r="A4" s="136"/>
      <c r="B4" s="137"/>
      <c r="C4" s="140"/>
      <c r="D4" s="7" t="s">
        <v>64</v>
      </c>
      <c r="E4" s="9" t="s">
        <v>65</v>
      </c>
      <c r="F4" s="14" t="s">
        <v>121</v>
      </c>
      <c r="G4" s="97"/>
      <c r="H4" s="43"/>
      <c r="I4" s="43"/>
      <c r="J4" s="149" t="s">
        <v>51</v>
      </c>
      <c r="K4" s="149"/>
      <c r="L4" s="61" t="str">
        <f>VLOOKUP(I10,A6:F35,2)</f>
        <v>2N5486</v>
      </c>
      <c r="M4" s="61">
        <f>VLOOKUP(I10,A6:F35,6)</f>
        <v>20</v>
      </c>
      <c r="N4" s="97" t="s">
        <v>222</v>
      </c>
      <c r="O4" s="2"/>
      <c r="P4" s="2"/>
      <c r="Q4" s="3"/>
      <c r="R4" s="13"/>
      <c r="S4" s="13"/>
      <c r="T4" s="13"/>
    </row>
    <row r="5" spans="1:20">
      <c r="A5" s="23" t="s">
        <v>37</v>
      </c>
      <c r="B5" s="1" t="s">
        <v>39</v>
      </c>
      <c r="C5" s="95" t="s">
        <v>30</v>
      </c>
      <c r="D5" s="12" t="s">
        <v>71</v>
      </c>
      <c r="E5" s="10"/>
      <c r="F5" s="15"/>
      <c r="G5" s="93"/>
      <c r="H5" s="142" t="s">
        <v>38</v>
      </c>
      <c r="I5" s="142"/>
      <c r="J5" s="142"/>
      <c r="K5" s="142"/>
      <c r="L5" s="142"/>
      <c r="M5" s="142"/>
      <c r="N5" s="142"/>
      <c r="O5" s="142"/>
      <c r="P5" s="142"/>
      <c r="Q5" s="3"/>
      <c r="R5" s="13"/>
      <c r="S5" s="13"/>
      <c r="T5" s="13"/>
    </row>
    <row r="6" spans="1:20">
      <c r="A6" s="23">
        <v>1</v>
      </c>
      <c r="B6" s="44" t="str">
        <f>+'Example 1'!B6</f>
        <v>2N3069</v>
      </c>
      <c r="C6" s="44" t="str">
        <f>+'Example 1'!C6</f>
        <v>VDS=15V - VGS=0V - f=1kHz</v>
      </c>
      <c r="D6" s="45">
        <f>+'Example 1'!D6</f>
        <v>900</v>
      </c>
      <c r="E6" s="45">
        <f>+'Example 1'!E6</f>
        <v>20</v>
      </c>
      <c r="F6" s="45">
        <f>+'Example 1'!F6</f>
        <v>1</v>
      </c>
      <c r="G6" s="93"/>
      <c r="H6" s="144" t="s">
        <v>57</v>
      </c>
      <c r="I6" s="145"/>
      <c r="J6" s="145"/>
      <c r="K6" s="146"/>
      <c r="L6" s="144" t="s">
        <v>15</v>
      </c>
      <c r="M6" s="145"/>
      <c r="N6" s="146"/>
      <c r="O6" s="144" t="s">
        <v>16</v>
      </c>
      <c r="P6" s="146"/>
      <c r="Q6" s="31"/>
      <c r="R6" s="13"/>
      <c r="S6" s="13"/>
      <c r="T6" s="13"/>
    </row>
    <row r="7" spans="1:20">
      <c r="A7" s="23">
        <v>2</v>
      </c>
      <c r="B7" s="44" t="str">
        <f>+'Example 1'!B7</f>
        <v>2N3684</v>
      </c>
      <c r="C7" s="44" t="str">
        <f>+'Example 1'!C7</f>
        <v>VDS=20V - VGS=0V - f=1kHz</v>
      </c>
      <c r="D7" s="45">
        <f>+'Example 1'!D7</f>
        <v>3000</v>
      </c>
      <c r="E7" s="45">
        <f>+'Example 1'!E7</f>
        <v>50</v>
      </c>
      <c r="F7" s="45">
        <f>+'Example 1'!F7</f>
        <v>7.5</v>
      </c>
      <c r="G7" s="93"/>
      <c r="H7" s="1" t="s">
        <v>128</v>
      </c>
      <c r="I7" s="1" t="s">
        <v>12</v>
      </c>
      <c r="J7" s="1" t="s">
        <v>124</v>
      </c>
      <c r="K7" s="1" t="s">
        <v>125</v>
      </c>
      <c r="L7" s="10" t="s">
        <v>13</v>
      </c>
      <c r="M7" s="10" t="s">
        <v>14</v>
      </c>
      <c r="N7" s="10" t="s">
        <v>116</v>
      </c>
      <c r="O7" s="1" t="s">
        <v>53</v>
      </c>
      <c r="P7" s="1" t="s">
        <v>78</v>
      </c>
      <c r="Q7" s="32"/>
      <c r="R7" s="13"/>
      <c r="S7" s="13"/>
      <c r="T7" s="13"/>
    </row>
    <row r="8" spans="1:20">
      <c r="A8" s="23">
        <v>3</v>
      </c>
      <c r="B8" s="44" t="str">
        <f>+'Example 1'!B8</f>
        <v>2N3685</v>
      </c>
      <c r="C8" s="44" t="str">
        <f>+'Example 1'!C8</f>
        <v>VDS=20V - VGS=0V - f=1kHz</v>
      </c>
      <c r="D8" s="45">
        <f>+'Example 1'!D8</f>
        <v>2500</v>
      </c>
      <c r="E8" s="45">
        <f>+'Example 1'!E8</f>
        <v>25</v>
      </c>
      <c r="F8" s="45">
        <f>+'Example 1'!F8</f>
        <v>3</v>
      </c>
      <c r="G8" s="93"/>
      <c r="H8" s="121">
        <v>100</v>
      </c>
      <c r="I8" s="80">
        <f>+'Example 1'!I8</f>
        <v>1000</v>
      </c>
      <c r="J8" s="58">
        <f>+O29/1000</f>
        <v>1.3</v>
      </c>
      <c r="K8" s="58">
        <f>+O28/1000</f>
        <v>0.51</v>
      </c>
      <c r="L8" s="80">
        <f>+'Example 1'!L8</f>
        <v>0.1</v>
      </c>
      <c r="M8" s="80">
        <f>+'Example 1'!M8</f>
        <v>4.7</v>
      </c>
      <c r="N8" s="80">
        <f>+'Example 1'!N8</f>
        <v>10</v>
      </c>
      <c r="O8" s="80">
        <f>+'Example 1'!O8</f>
        <v>12</v>
      </c>
      <c r="P8" s="81">
        <f>(+'Example 1'!O14)*10^-3</f>
        <v>9.4648707681106656E-3</v>
      </c>
      <c r="Q8" s="3"/>
      <c r="R8" s="13"/>
      <c r="S8" s="13"/>
      <c r="T8" s="13"/>
    </row>
    <row r="9" spans="1:20">
      <c r="A9" s="23">
        <v>4</v>
      </c>
      <c r="B9" s="44" t="str">
        <f>+'Example 1'!B9</f>
        <v>2N3686</v>
      </c>
      <c r="C9" s="44" t="str">
        <f>+'Example 1'!C9</f>
        <v>VDS=20V - VGS=0V - f=1kHz</v>
      </c>
      <c r="D9" s="45">
        <f>+'Example 1'!D9</f>
        <v>2000</v>
      </c>
      <c r="E9" s="45">
        <f>+'Example 1'!E9</f>
        <v>10</v>
      </c>
      <c r="F9" s="45">
        <f>+'Example 1'!F9</f>
        <v>1.2</v>
      </c>
      <c r="G9" s="93"/>
      <c r="H9" s="2"/>
      <c r="I9" s="2"/>
      <c r="J9" s="2"/>
      <c r="K9" s="2"/>
      <c r="L9" s="2"/>
      <c r="M9" s="2"/>
      <c r="N9" s="2"/>
      <c r="O9" s="2"/>
      <c r="P9" s="2"/>
      <c r="Q9" s="33"/>
      <c r="R9" s="13"/>
      <c r="S9" s="13"/>
      <c r="T9" s="13"/>
    </row>
    <row r="10" spans="1:20">
      <c r="A10" s="23">
        <v>5</v>
      </c>
      <c r="B10" s="44" t="str">
        <f>+'Example 1'!B10</f>
        <v>2N3686</v>
      </c>
      <c r="C10" s="44" t="str">
        <f>+'Example 1'!C10</f>
        <v>VDS=20V - VGS=0V - f=1kHz</v>
      </c>
      <c r="D10" s="45">
        <f>+'Example 1'!D10</f>
        <v>1500</v>
      </c>
      <c r="E10" s="45">
        <f>+'Example 1'!E10</f>
        <v>5</v>
      </c>
      <c r="F10" s="45">
        <f>+'Example 1'!F10</f>
        <v>0.5</v>
      </c>
      <c r="G10" s="93"/>
      <c r="H10" s="43" t="s">
        <v>123</v>
      </c>
      <c r="I10" s="148">
        <v>17</v>
      </c>
      <c r="J10" s="93" t="str">
        <f>+E2</f>
        <v>gos</v>
      </c>
      <c r="K10" s="4">
        <f>VLOOKUP(I10,A6:F35,5)*10^-6</f>
        <v>7.4999999999999993E-5</v>
      </c>
      <c r="L10" s="93" t="s">
        <v>67</v>
      </c>
      <c r="M10" s="93" t="s">
        <v>81</v>
      </c>
      <c r="N10" s="93" t="s">
        <v>87</v>
      </c>
      <c r="O10" s="5">
        <f>(1/K10)/10^3</f>
        <v>13.333333333333334</v>
      </c>
      <c r="P10" s="17" t="s">
        <v>86</v>
      </c>
      <c r="Q10" s="33"/>
      <c r="R10" s="13"/>
      <c r="S10" s="13"/>
      <c r="T10" s="13"/>
    </row>
    <row r="11" spans="1:20">
      <c r="A11" s="23">
        <v>6</v>
      </c>
      <c r="B11" s="44" t="str">
        <f>+'Example 1'!B11</f>
        <v>2N3819</v>
      </c>
      <c r="C11" s="44" t="str">
        <f>+'Example 1'!C11</f>
        <v>VDS=15V - VGS=0V - f=1kHz</v>
      </c>
      <c r="D11" s="45">
        <f>+'Example 1'!D11</f>
        <v>5500</v>
      </c>
      <c r="E11" s="45">
        <f>+'Example 1'!E11</f>
        <v>25</v>
      </c>
      <c r="F11" s="45">
        <f>+'Example 1'!F11</f>
        <v>22</v>
      </c>
      <c r="G11" s="16"/>
      <c r="H11" s="43" t="s">
        <v>122</v>
      </c>
      <c r="I11" s="148"/>
      <c r="J11" s="93" t="str">
        <f>+D2</f>
        <v>gfs</v>
      </c>
      <c r="K11" s="18">
        <f>VLOOKUP(I10,A6:F35,4)*10^-6</f>
        <v>8.0000000000000002E-3</v>
      </c>
      <c r="L11" s="93" t="s">
        <v>67</v>
      </c>
      <c r="M11" s="93" t="s">
        <v>81</v>
      </c>
      <c r="N11" s="93" t="s">
        <v>88</v>
      </c>
      <c r="O11" s="5">
        <f>(1/K11)/10^3</f>
        <v>0.125</v>
      </c>
      <c r="P11" s="17" t="s">
        <v>86</v>
      </c>
      <c r="Q11" s="33"/>
      <c r="R11" s="13"/>
      <c r="S11" s="13"/>
      <c r="T11" s="13"/>
    </row>
    <row r="12" spans="1:20">
      <c r="A12" s="23">
        <v>7</v>
      </c>
      <c r="B12" s="44" t="str">
        <f>+'Example 1'!B12</f>
        <v>2N3821</v>
      </c>
      <c r="C12" s="44" t="str">
        <f>+'Example 1'!C12</f>
        <v>VDS=15V - VGS=0V - f=1kHz</v>
      </c>
      <c r="D12" s="45">
        <f>+'Example 1'!D12</f>
        <v>4500</v>
      </c>
      <c r="E12" s="45">
        <f>+'Example 1'!E12</f>
        <v>10</v>
      </c>
      <c r="F12" s="45">
        <f>+'Example 1'!F12</f>
        <v>2.5</v>
      </c>
      <c r="G12" s="16"/>
      <c r="H12" s="2" t="s">
        <v>17</v>
      </c>
      <c r="I12" s="2" t="s">
        <v>18</v>
      </c>
      <c r="J12" s="2" t="s">
        <v>127</v>
      </c>
      <c r="K12" s="2"/>
      <c r="L12" s="2"/>
      <c r="M12" s="2"/>
      <c r="N12" s="2"/>
      <c r="O12" s="26">
        <f>+I8</f>
        <v>1000</v>
      </c>
      <c r="P12" s="93" t="s">
        <v>57</v>
      </c>
      <c r="Q12" s="3"/>
      <c r="R12" s="13"/>
      <c r="S12" s="13"/>
      <c r="T12" s="13"/>
    </row>
    <row r="13" spans="1:20">
      <c r="A13" s="23">
        <v>8</v>
      </c>
      <c r="B13" s="44" t="str">
        <f>+'Example 1'!B13</f>
        <v>2N3822</v>
      </c>
      <c r="C13" s="44" t="str">
        <f>+'Example 1'!C13</f>
        <v>VDS=15V - VGS=0V - f=1kHz</v>
      </c>
      <c r="D13" s="45">
        <f>+'Example 1'!D13</f>
        <v>6500</v>
      </c>
      <c r="E13" s="45">
        <f>+'Example 1'!E13</f>
        <v>20</v>
      </c>
      <c r="F13" s="45">
        <f>+'Example 1'!F13</f>
        <v>10</v>
      </c>
      <c r="G13" s="93"/>
      <c r="H13" s="2" t="s">
        <v>19</v>
      </c>
      <c r="I13" s="2" t="s">
        <v>159</v>
      </c>
      <c r="J13" s="2" t="s">
        <v>80</v>
      </c>
      <c r="K13" s="2" t="s">
        <v>129</v>
      </c>
      <c r="L13" s="149" t="s">
        <v>160</v>
      </c>
      <c r="M13" s="149"/>
      <c r="N13" s="149"/>
      <c r="O13" s="5">
        <f>(1/(1/(J8*10^3)+1/(H8*10^3)+K10))*10^-3</f>
        <v>1.1706438541197659</v>
      </c>
      <c r="P13" s="93" t="s">
        <v>57</v>
      </c>
      <c r="Q13" s="33"/>
      <c r="R13" s="13"/>
      <c r="S13" s="13"/>
      <c r="T13" s="13"/>
    </row>
    <row r="14" spans="1:20">
      <c r="A14" s="23">
        <v>9</v>
      </c>
      <c r="B14" s="44" t="str">
        <f>+'Example 1'!B14</f>
        <v>2N3823</v>
      </c>
      <c r="C14" s="44" t="str">
        <f>+'Example 1'!C14</f>
        <v>VDS=15V - VGS=0V - f=1kHz</v>
      </c>
      <c r="D14" s="45">
        <f>+'Example 1'!D14</f>
        <v>6500</v>
      </c>
      <c r="E14" s="45">
        <f>+'Example 1'!E14</f>
        <v>35</v>
      </c>
      <c r="F14" s="45">
        <f>+'Example 1'!F14</f>
        <v>20</v>
      </c>
      <c r="G14" s="93"/>
      <c r="H14" s="2" t="s">
        <v>84</v>
      </c>
      <c r="I14" s="2" t="s">
        <v>82</v>
      </c>
      <c r="J14" s="2" t="s">
        <v>83</v>
      </c>
      <c r="K14" s="2"/>
      <c r="L14" s="84"/>
      <c r="M14" s="37"/>
      <c r="N14" s="2"/>
      <c r="O14" s="5">
        <f>K11*O13*10^3*P8*10^3</f>
        <v>88.639942357812629</v>
      </c>
      <c r="P14" s="93" t="s">
        <v>114</v>
      </c>
      <c r="Q14" s="33"/>
      <c r="R14" s="13"/>
      <c r="S14" s="13"/>
      <c r="T14" s="13"/>
    </row>
    <row r="15" spans="1:20">
      <c r="A15" s="23">
        <v>10</v>
      </c>
      <c r="B15" s="44" t="str">
        <f>+'Example 1'!B15</f>
        <v>2N4117</v>
      </c>
      <c r="C15" s="44" t="str">
        <f>+'Example 1'!C15</f>
        <v>VDS=10V - VGS=0V - f=1kHz</v>
      </c>
      <c r="D15" s="45">
        <f>+'Example 1'!D15</f>
        <v>210</v>
      </c>
      <c r="E15" s="45">
        <f>+'Example 1'!E15</f>
        <v>3</v>
      </c>
      <c r="F15" s="45">
        <f>+'Example 1'!F15</f>
        <v>0.09</v>
      </c>
      <c r="G15" s="93"/>
      <c r="H15" s="2" t="s">
        <v>131</v>
      </c>
      <c r="I15" s="2" t="s">
        <v>21</v>
      </c>
      <c r="J15" s="2" t="s">
        <v>85</v>
      </c>
      <c r="K15" s="2"/>
      <c r="L15" s="39"/>
      <c r="M15" s="39" t="s">
        <v>171</v>
      </c>
      <c r="N15" s="2"/>
      <c r="O15" s="5">
        <f>O14*10^-3/P8</f>
        <v>9.3651508329581272</v>
      </c>
      <c r="P15" s="93" t="s">
        <v>22</v>
      </c>
      <c r="Q15" s="33"/>
      <c r="R15" s="13"/>
      <c r="S15" s="13"/>
      <c r="T15" s="13"/>
    </row>
    <row r="16" spans="1:20">
      <c r="A16" s="23">
        <v>11</v>
      </c>
      <c r="B16" s="44" t="str">
        <f>+'Example 1'!B16</f>
        <v>2N4339</v>
      </c>
      <c r="C16" s="44" t="str">
        <f>+'Example 1'!C16</f>
        <v>VDS=15V - VGS=0V - f=1kHz</v>
      </c>
      <c r="D16" s="45">
        <f>+'Example 1'!D16</f>
        <v>2400</v>
      </c>
      <c r="E16" s="45">
        <f>+'Example 1'!E16</f>
        <v>15</v>
      </c>
      <c r="F16" s="45">
        <f>+'Example 1'!F16</f>
        <v>1.5</v>
      </c>
      <c r="G16" s="93"/>
      <c r="H16" s="2" t="s">
        <v>131</v>
      </c>
      <c r="I16" s="2" t="s">
        <v>156</v>
      </c>
      <c r="J16" s="2" t="s">
        <v>130</v>
      </c>
      <c r="K16" s="2"/>
      <c r="L16" s="93" t="s">
        <v>164</v>
      </c>
      <c r="M16" s="39" t="s">
        <v>171</v>
      </c>
      <c r="N16" s="39"/>
      <c r="O16" s="5">
        <f>O13/O11</f>
        <v>9.3651508329581272</v>
      </c>
      <c r="P16" s="93" t="s">
        <v>22</v>
      </c>
      <c r="Q16" s="33"/>
      <c r="R16" s="13"/>
      <c r="S16" s="13"/>
      <c r="T16" s="13"/>
    </row>
    <row r="17" spans="1:20">
      <c r="A17" s="23">
        <v>12</v>
      </c>
      <c r="B17" s="44" t="str">
        <f>+'Example 1'!B17</f>
        <v>2N4340</v>
      </c>
      <c r="C17" s="44" t="str">
        <f>+'Example 1'!C17</f>
        <v>VDS=15V - VGS=0V - f=1kHz</v>
      </c>
      <c r="D17" s="45">
        <f>+'Example 1'!D17</f>
        <v>3000</v>
      </c>
      <c r="E17" s="45">
        <f>+'Example 1'!E17</f>
        <v>30</v>
      </c>
      <c r="F17" s="45">
        <f>+'Example 1'!F17</f>
        <v>3.6</v>
      </c>
      <c r="G17" s="2"/>
      <c r="H17" s="2" t="s">
        <v>132</v>
      </c>
      <c r="I17" s="2" t="s">
        <v>111</v>
      </c>
      <c r="J17" s="2" t="s">
        <v>170</v>
      </c>
      <c r="K17" s="2"/>
      <c r="L17" s="39"/>
      <c r="M17" s="39" t="s">
        <v>172</v>
      </c>
      <c r="N17" s="39"/>
      <c r="O17" s="5">
        <f>(1/I18)/(1/I19)</f>
        <v>3.5384479372895297</v>
      </c>
      <c r="P17" s="93" t="s">
        <v>22</v>
      </c>
      <c r="Q17" s="33"/>
      <c r="R17" s="13"/>
      <c r="S17" s="13"/>
      <c r="T17" s="13"/>
    </row>
    <row r="18" spans="1:20">
      <c r="A18" s="23">
        <v>13</v>
      </c>
      <c r="B18" s="44" t="str">
        <f>+'Example 1'!B18</f>
        <v>2N4341</v>
      </c>
      <c r="C18" s="44" t="str">
        <f>+'Example 1'!C18</f>
        <v>VDS=15V - VGS=0V - f=1kHz</v>
      </c>
      <c r="D18" s="45">
        <f>+'Example 1'!D18</f>
        <v>4000</v>
      </c>
      <c r="E18" s="45">
        <f>+'Example 1'!E18</f>
        <v>60</v>
      </c>
      <c r="F18" s="45">
        <f>+'Example 1'!F18</f>
        <v>9</v>
      </c>
      <c r="G18" s="2"/>
      <c r="H18" s="49" t="s">
        <v>165</v>
      </c>
      <c r="I18" s="55">
        <f>(1/J8+1/H8+1/K8+1/O10)*10^-3</f>
        <v>2.8150150829562596E-3</v>
      </c>
      <c r="J18" s="47" t="s">
        <v>167</v>
      </c>
      <c r="K18" s="54">
        <f>1/I18</f>
        <v>355.23788346804332</v>
      </c>
      <c r="L18" s="48" t="s">
        <v>56</v>
      </c>
      <c r="M18" s="147" t="s">
        <v>168</v>
      </c>
      <c r="N18" s="147"/>
      <c r="O18" s="46"/>
      <c r="P18" s="93"/>
      <c r="Q18" s="3"/>
      <c r="R18" s="13"/>
      <c r="S18" s="13"/>
      <c r="T18" s="13"/>
    </row>
    <row r="19" spans="1:20">
      <c r="A19" s="23">
        <v>14</v>
      </c>
      <c r="B19" s="44" t="str">
        <f>+'Example 1'!B19</f>
        <v>2N4416</v>
      </c>
      <c r="C19" s="44" t="str">
        <f>+'Example 1'!C19</f>
        <v>VDS=15V - VGS=0V - f=1kHz</v>
      </c>
      <c r="D19" s="45">
        <f>+'Example 1'!D19</f>
        <v>7500</v>
      </c>
      <c r="E19" s="45">
        <f>+'Example 1'!E19</f>
        <v>50</v>
      </c>
      <c r="F19" s="45">
        <f>+'Example 1'!F19</f>
        <v>15</v>
      </c>
      <c r="G19" s="2"/>
      <c r="H19" s="85" t="s">
        <v>166</v>
      </c>
      <c r="I19" s="2">
        <f>(K11+1/K8*10^-3)</f>
        <v>9.9607843137254903E-3</v>
      </c>
      <c r="J19" s="93" t="s">
        <v>167</v>
      </c>
      <c r="K19" s="84">
        <f>1/I19</f>
        <v>100.39370078740157</v>
      </c>
      <c r="L19" s="17" t="s">
        <v>56</v>
      </c>
      <c r="M19" s="147"/>
      <c r="N19" s="147"/>
      <c r="O19" s="2"/>
      <c r="P19" s="2"/>
      <c r="Q19" s="3"/>
      <c r="R19" s="13"/>
      <c r="S19" s="13"/>
      <c r="T19" s="13"/>
    </row>
    <row r="20" spans="1:20">
      <c r="A20" s="23">
        <v>15</v>
      </c>
      <c r="B20" s="44" t="str">
        <f>+'Example 1'!B20</f>
        <v>2N5457</v>
      </c>
      <c r="C20" s="44" t="str">
        <f>+'Example 1'!C20</f>
        <v>VDS=15V - VGS=0V - f=1kHz</v>
      </c>
      <c r="D20" s="45">
        <f>+'Example 1'!D20</f>
        <v>3000</v>
      </c>
      <c r="E20" s="45">
        <f>+'Example 1'!E20</f>
        <v>10</v>
      </c>
      <c r="F20" s="45">
        <f>+'Example 1'!F20</f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13"/>
      <c r="S20" s="13"/>
      <c r="T20" s="13"/>
    </row>
    <row r="21" spans="1:20">
      <c r="A21" s="23">
        <v>16</v>
      </c>
      <c r="B21" s="44" t="str">
        <f>+'Example 1'!B21</f>
        <v>2N5460</v>
      </c>
      <c r="C21" s="44" t="str">
        <f>+'Example 1'!C21</f>
        <v>VDS=15V - VGS=0V - f=1kHz</v>
      </c>
      <c r="D21" s="45">
        <f>+'Example 1'!D21</f>
        <v>4000</v>
      </c>
      <c r="E21" s="45">
        <f>+'Example 1'!E21</f>
        <v>75</v>
      </c>
      <c r="F21" s="45">
        <f>+'Example 1'!F21</f>
        <v>5</v>
      </c>
      <c r="G21" s="2"/>
      <c r="H21" s="34" t="s">
        <v>133</v>
      </c>
      <c r="I21" s="2"/>
      <c r="J21" s="2"/>
      <c r="K21" s="2"/>
      <c r="L21" s="4" t="str">
        <f>+L4</f>
        <v>2N5486</v>
      </c>
      <c r="M21" s="93" t="s">
        <v>105</v>
      </c>
      <c r="N21" s="93" t="s">
        <v>104</v>
      </c>
      <c r="O21" s="4">
        <f>+M4</f>
        <v>20</v>
      </c>
      <c r="P21" s="93" t="str">
        <f>+N4</f>
        <v xml:space="preserve"> mA</v>
      </c>
      <c r="Q21" s="3"/>
      <c r="R21" s="13"/>
      <c r="S21" s="13"/>
      <c r="T21" s="13"/>
    </row>
    <row r="22" spans="1:20">
      <c r="A22" s="23">
        <v>17</v>
      </c>
      <c r="B22" s="44" t="str">
        <f>+'Example 1'!B22</f>
        <v>2N5486</v>
      </c>
      <c r="C22" s="44" t="str">
        <f>+'Example 1'!C22</f>
        <v>VDS=15V - VGS=0V - f=1kHz</v>
      </c>
      <c r="D22" s="45">
        <f>+'Example 1'!D22</f>
        <v>8000</v>
      </c>
      <c r="E22" s="45">
        <f>+'Example 1'!E22</f>
        <v>75</v>
      </c>
      <c r="F22" s="45">
        <f>+'Example 1'!F22</f>
        <v>20</v>
      </c>
      <c r="G22" s="2"/>
      <c r="H22" s="2"/>
      <c r="I22" s="2"/>
      <c r="J22" s="2"/>
      <c r="K22" s="2"/>
      <c r="L22" s="2"/>
      <c r="M22" s="2"/>
      <c r="N22" s="2"/>
      <c r="O22" s="2"/>
      <c r="P22" s="93"/>
      <c r="Q22" s="33"/>
      <c r="R22" s="13"/>
      <c r="S22" s="13"/>
      <c r="T22" s="13"/>
    </row>
    <row r="23" spans="1:20">
      <c r="A23" s="23">
        <v>18</v>
      </c>
      <c r="B23" s="44" t="str">
        <f>+'Example 1'!B23</f>
        <v>BC264A</v>
      </c>
      <c r="C23" s="44" t="str">
        <f>+'Example 1'!C23</f>
        <v>VDS=15V - VGS=0V - f=1kHz</v>
      </c>
      <c r="D23" s="45">
        <f>+'Example 1'!D23</f>
        <v>3500</v>
      </c>
      <c r="E23" s="45" t="str">
        <f>+'Example 1'!E23</f>
        <v>Ikke opgivet</v>
      </c>
      <c r="F23" s="45">
        <f>+'Example 1'!F23</f>
        <v>4.5</v>
      </c>
      <c r="G23" s="2"/>
      <c r="H23" s="2" t="s">
        <v>102</v>
      </c>
      <c r="I23" s="2"/>
      <c r="J23" s="2"/>
      <c r="K23" s="4">
        <f>+I8</f>
        <v>1000</v>
      </c>
      <c r="L23" s="93" t="s">
        <v>107</v>
      </c>
      <c r="M23" s="149" t="s">
        <v>54</v>
      </c>
      <c r="N23" s="149"/>
      <c r="O23" s="4">
        <f>K23/1000</f>
        <v>1</v>
      </c>
      <c r="P23" s="93" t="s">
        <v>59</v>
      </c>
      <c r="Q23" s="33"/>
      <c r="R23" s="13"/>
      <c r="S23" s="13"/>
      <c r="T23" s="13"/>
    </row>
    <row r="24" spans="1:20">
      <c r="A24" s="23">
        <v>19</v>
      </c>
      <c r="B24" s="44" t="str">
        <f>+'Example 1'!B24</f>
        <v>BF245A</v>
      </c>
      <c r="C24" s="44" t="str">
        <f>+'Example 1'!C24</f>
        <v>VDS=15V - VGS=0V - f=1kHz</v>
      </c>
      <c r="D24" s="45">
        <f>+'Example 1'!D24</f>
        <v>6500</v>
      </c>
      <c r="E24" s="45">
        <f>+'Example 1'!E24</f>
        <v>40</v>
      </c>
      <c r="F24" s="45" t="str">
        <f>+'Example 1'!F24</f>
        <v>6.5</v>
      </c>
      <c r="G24" s="2"/>
      <c r="H24" s="2" t="s">
        <v>55</v>
      </c>
      <c r="I24" s="2"/>
      <c r="J24" s="2"/>
      <c r="K24" s="123">
        <v>0.33330000000000004</v>
      </c>
      <c r="L24" s="93" t="s">
        <v>106</v>
      </c>
      <c r="M24" s="2"/>
      <c r="N24" s="93" t="s">
        <v>108</v>
      </c>
      <c r="O24" s="42">
        <f>ROUND(K24*M4,3)</f>
        <v>6.6660000000000004</v>
      </c>
      <c r="P24" s="93" t="str">
        <f>+N4</f>
        <v xml:space="preserve"> mA</v>
      </c>
      <c r="Q24" s="33"/>
      <c r="R24" s="13"/>
      <c r="S24" s="13"/>
      <c r="T24" s="13"/>
    </row>
    <row r="25" spans="1:20">
      <c r="A25" s="23">
        <v>20</v>
      </c>
      <c r="B25" s="44" t="str">
        <f>+'Example 1'!B25</f>
        <v>BF256B</v>
      </c>
      <c r="C25" s="44" t="str">
        <f>+'Example 1'!C25</f>
        <v>VDS=15V - VGS=0V - f=1kHz</v>
      </c>
      <c r="D25" s="45">
        <f>+'Example 1'!D25</f>
        <v>4500</v>
      </c>
      <c r="E25" s="45" t="str">
        <f>+'Example 1'!E25</f>
        <v>Ikke opgivet</v>
      </c>
      <c r="F25" s="45">
        <f>+'Example 1'!F25</f>
        <v>13</v>
      </c>
      <c r="G25" s="2"/>
      <c r="H25" s="2" t="s">
        <v>134</v>
      </c>
      <c r="I25" s="2"/>
      <c r="J25" s="93"/>
      <c r="K25" s="4">
        <f>+O8</f>
        <v>12</v>
      </c>
      <c r="L25" s="93" t="str">
        <f>+O6</f>
        <v>Volt</v>
      </c>
      <c r="M25" s="2"/>
      <c r="N25" s="93" t="s">
        <v>103</v>
      </c>
      <c r="O25" s="26">
        <f>K25/(O24*10^-3)</f>
        <v>1800.1800180017999</v>
      </c>
      <c r="P25" s="17" t="s">
        <v>56</v>
      </c>
      <c r="Q25" s="35"/>
      <c r="R25" s="13"/>
      <c r="S25" s="13"/>
      <c r="T25" s="13"/>
    </row>
    <row r="26" spans="1:20">
      <c r="A26" s="23">
        <v>21</v>
      </c>
      <c r="B26" s="44" t="str">
        <f>+'Example 1'!B26</f>
        <v>MPF102</v>
      </c>
      <c r="C26" s="44" t="str">
        <f>+'Example 1'!C26</f>
        <v>VDS=15V - VGS=0V - f=1kHz</v>
      </c>
      <c r="D26" s="45">
        <f>+'Example 1'!D26</f>
        <v>7500</v>
      </c>
      <c r="E26" s="45" t="str">
        <f>+'Example 1'!E26</f>
        <v>Ikke opgivet</v>
      </c>
      <c r="F26" s="45">
        <f>+'Example 1'!F26</f>
        <v>20</v>
      </c>
      <c r="G26" s="2"/>
      <c r="H26" s="2" t="s">
        <v>284</v>
      </c>
      <c r="I26" s="2"/>
      <c r="J26" s="2"/>
      <c r="K26" s="2"/>
      <c r="L26" s="2"/>
      <c r="M26" s="2"/>
      <c r="N26" s="2"/>
      <c r="O26" s="2"/>
      <c r="P26" s="2"/>
      <c r="Q26" s="3"/>
      <c r="R26" s="13"/>
      <c r="S26" s="13"/>
      <c r="T26" s="13"/>
    </row>
    <row r="27" spans="1:20">
      <c r="A27" s="23">
        <v>22</v>
      </c>
      <c r="B27" s="44" t="str">
        <f>+'Example 1'!B27</f>
        <v>NTE312</v>
      </c>
      <c r="C27" s="44" t="str">
        <f>+'Example 1'!C27</f>
        <v>VDS=15V - VGS=0V - f=1kHz</v>
      </c>
      <c r="D27" s="45">
        <f>+'Example 1'!D27</f>
        <v>7500</v>
      </c>
      <c r="E27" s="45">
        <f>+'Example 1'!E27</f>
        <v>50</v>
      </c>
      <c r="F27" s="45">
        <f>+'Example 1'!F27</f>
        <v>15</v>
      </c>
      <c r="G27" s="2"/>
      <c r="H27" s="2" t="s">
        <v>136</v>
      </c>
      <c r="I27" s="2"/>
      <c r="J27" s="2"/>
      <c r="K27" s="2"/>
      <c r="L27" s="2"/>
      <c r="M27" s="2"/>
      <c r="N27" s="93" t="s">
        <v>98</v>
      </c>
      <c r="O27" s="124">
        <v>0.25</v>
      </c>
      <c r="P27" s="93" t="s">
        <v>99</v>
      </c>
      <c r="Q27" s="3"/>
      <c r="R27" s="13"/>
      <c r="S27" s="13"/>
      <c r="T27" s="13"/>
    </row>
    <row r="28" spans="1:20">
      <c r="A28" s="23">
        <v>23</v>
      </c>
      <c r="B28" s="44" t="str">
        <f>+'Example 1'!B28</f>
        <v>LS5905</v>
      </c>
      <c r="C28" s="44" t="str">
        <f>+'Example 1'!C28</f>
        <v>VDS=10V - VGS=0V - f=1kHz</v>
      </c>
      <c r="D28" s="45">
        <f>+'Example 1'!D28</f>
        <v>200</v>
      </c>
      <c r="E28" s="45">
        <f>+'Example 1'!E28</f>
        <v>5</v>
      </c>
      <c r="F28" s="45">
        <f>+'Example 1'!F28</f>
        <v>1</v>
      </c>
      <c r="G28" s="2"/>
      <c r="H28" s="2" t="s">
        <v>135</v>
      </c>
      <c r="I28" s="2"/>
      <c r="J28" s="26">
        <f>O25*O27</f>
        <v>450.04500450044998</v>
      </c>
      <c r="K28" s="17" t="s">
        <v>56</v>
      </c>
      <c r="L28" s="2" t="s">
        <v>58</v>
      </c>
      <c r="M28" s="2"/>
      <c r="N28" s="93" t="s">
        <v>98</v>
      </c>
      <c r="O28" s="125">
        <v>510</v>
      </c>
      <c r="P28" s="17" t="s">
        <v>56</v>
      </c>
      <c r="Q28" s="35"/>
      <c r="R28" s="13"/>
      <c r="S28" s="13"/>
      <c r="T28" s="13"/>
    </row>
    <row r="29" spans="1:20">
      <c r="A29" s="23">
        <v>24</v>
      </c>
      <c r="B29" s="44">
        <f>+'Example 1'!B29</f>
        <v>0</v>
      </c>
      <c r="C29" s="44">
        <f>+'Example 1'!C29</f>
        <v>0</v>
      </c>
      <c r="D29" s="45">
        <f>+'Example 1'!D29</f>
        <v>0</v>
      </c>
      <c r="E29" s="45">
        <f>+'Example 1'!E29</f>
        <v>0</v>
      </c>
      <c r="F29" s="45">
        <f>+'Example 1'!F29</f>
        <v>0</v>
      </c>
      <c r="G29" s="2"/>
      <c r="H29" s="2" t="s">
        <v>137</v>
      </c>
      <c r="I29" s="2"/>
      <c r="J29" s="26">
        <f>O25-J28</f>
        <v>1350.1350135013499</v>
      </c>
      <c r="K29" s="17" t="s">
        <v>56</v>
      </c>
      <c r="L29" s="2" t="s">
        <v>58</v>
      </c>
      <c r="M29" s="2"/>
      <c r="N29" s="93" t="s">
        <v>98</v>
      </c>
      <c r="O29" s="125">
        <v>1300</v>
      </c>
      <c r="P29" s="17" t="s">
        <v>56</v>
      </c>
      <c r="Q29" s="35"/>
      <c r="R29" s="13"/>
      <c r="S29" s="13"/>
      <c r="T29" s="13"/>
    </row>
    <row r="30" spans="1:20">
      <c r="A30" s="23">
        <v>25</v>
      </c>
      <c r="B30" s="44">
        <f>+'Example 1'!B30</f>
        <v>0</v>
      </c>
      <c r="C30" s="44">
        <f>+'Example 1'!C30</f>
        <v>0</v>
      </c>
      <c r="D30" s="45">
        <f>+'Example 1'!D30</f>
        <v>0</v>
      </c>
      <c r="E30" s="45">
        <f>+'Example 1'!E30</f>
        <v>0</v>
      </c>
      <c r="F30" s="45">
        <f>+'Example 1'!F30</f>
        <v>0</v>
      </c>
      <c r="G30" s="2"/>
      <c r="H30" s="60" t="str">
        <f>CONCATENATE("Med de valgte modstande RD2 og RS2 bliver Ids ",O30,P30," som er ",N30," % af IDSS max")</f>
        <v>Med de valgte modstande RD2 og RS2 bliver Ids 6,63 mA som er 33 % af IDSS max</v>
      </c>
      <c r="I30" s="2"/>
      <c r="J30" s="2"/>
      <c r="K30" s="2"/>
      <c r="L30" s="2"/>
      <c r="M30" s="2"/>
      <c r="N30" s="93">
        <f>+'Example 1'!N30</f>
        <v>33</v>
      </c>
      <c r="O30" s="5">
        <f>ROUND((K25/(O28+O29))*10^3,2)</f>
        <v>6.63</v>
      </c>
      <c r="P30" s="93" t="str">
        <f>+N4</f>
        <v xml:space="preserve"> mA</v>
      </c>
      <c r="Q30" s="33"/>
      <c r="R30" s="13"/>
      <c r="S30" s="13"/>
      <c r="T30" s="13"/>
    </row>
    <row r="31" spans="1:20">
      <c r="A31" s="23">
        <v>26</v>
      </c>
      <c r="B31" s="44">
        <f>+'Example 1'!B31</f>
        <v>0</v>
      </c>
      <c r="C31" s="44">
        <f>+'Example 1'!C31</f>
        <v>0</v>
      </c>
      <c r="D31" s="45">
        <f>+'Example 1'!D31</f>
        <v>0</v>
      </c>
      <c r="E31" s="45">
        <f>+'Example 1'!E31</f>
        <v>0</v>
      </c>
      <c r="F31" s="45">
        <f>+'Example 1'!F31</f>
        <v>0</v>
      </c>
      <c r="G31" s="2"/>
      <c r="H31" s="2"/>
      <c r="I31" s="2"/>
      <c r="J31" s="2"/>
      <c r="K31" s="2"/>
      <c r="L31" s="2"/>
      <c r="M31" s="2"/>
      <c r="N31" s="2"/>
      <c r="O31" s="88">
        <f>ROUND(O30,3)</f>
        <v>6.63</v>
      </c>
      <c r="P31" s="93"/>
      <c r="Q31" s="33"/>
      <c r="R31" s="13"/>
      <c r="S31" s="13"/>
      <c r="T31" s="13"/>
    </row>
    <row r="32" spans="1:20">
      <c r="A32" s="23">
        <v>27</v>
      </c>
      <c r="B32" s="44">
        <f>+'Example 1'!B32</f>
        <v>0</v>
      </c>
      <c r="C32" s="44">
        <f>+'Example 1'!C32</f>
        <v>0</v>
      </c>
      <c r="D32" s="45">
        <f>+'Example 1'!D32</f>
        <v>0</v>
      </c>
      <c r="E32" s="45">
        <f>+'Example 1'!E32</f>
        <v>0</v>
      </c>
      <c r="F32" s="45">
        <f>+'Example 1'!F32</f>
        <v>0</v>
      </c>
      <c r="G32" s="2"/>
      <c r="H32" s="2" t="s">
        <v>24</v>
      </c>
      <c r="I32" s="2"/>
      <c r="J32" s="2" t="s">
        <v>23</v>
      </c>
      <c r="K32" s="2" t="s">
        <v>138</v>
      </c>
      <c r="L32" s="2"/>
      <c r="M32" s="2"/>
      <c r="N32" s="2"/>
      <c r="O32" s="42">
        <f>1/(2*PI()*O12*10^3*M8*10^-6)</f>
        <v>3.3862753849339434E-2</v>
      </c>
      <c r="P32" s="93" t="s">
        <v>26</v>
      </c>
      <c r="Q32" s="3"/>
      <c r="R32" s="13"/>
      <c r="S32" s="13"/>
      <c r="T32" s="13"/>
    </row>
    <row r="33" spans="1:20">
      <c r="A33" s="23">
        <v>28</v>
      </c>
      <c r="B33" s="44">
        <f>+'Example 1'!B33</f>
        <v>0</v>
      </c>
      <c r="C33" s="44">
        <f>+'Example 1'!C33</f>
        <v>0</v>
      </c>
      <c r="D33" s="45">
        <f>+'Example 1'!D33</f>
        <v>0</v>
      </c>
      <c r="E33" s="45">
        <f>+'Example 1'!E33</f>
        <v>0</v>
      </c>
      <c r="F33" s="45">
        <f>+'Example 1'!F33</f>
        <v>0</v>
      </c>
      <c r="G33" s="2"/>
      <c r="H33" s="2" t="s">
        <v>27</v>
      </c>
      <c r="I33" s="2"/>
      <c r="J33" s="2" t="s">
        <v>28</v>
      </c>
      <c r="K33" s="2" t="s">
        <v>139</v>
      </c>
      <c r="L33" s="2"/>
      <c r="M33" s="2"/>
      <c r="N33" s="2"/>
      <c r="O33" s="42">
        <f>1/(2*PI()*H8*10^3*N8*10^-6)</f>
        <v>0.15915494309189532</v>
      </c>
      <c r="P33" s="93" t="s">
        <v>26</v>
      </c>
      <c r="Q33" s="3"/>
      <c r="R33" s="13"/>
      <c r="S33" s="13"/>
      <c r="T33" s="13"/>
    </row>
    <row r="34" spans="1:20">
      <c r="A34" s="23">
        <v>29</v>
      </c>
      <c r="B34" s="44">
        <f>+'Example 1'!B34</f>
        <v>0</v>
      </c>
      <c r="C34" s="44">
        <f>+'Example 1'!C34</f>
        <v>0</v>
      </c>
      <c r="D34" s="45">
        <f>+'Example 1'!D34</f>
        <v>0</v>
      </c>
      <c r="E34" s="45">
        <f>+'Example 1'!E34</f>
        <v>0</v>
      </c>
      <c r="F34" s="45">
        <f>+'Example 1'!F34</f>
        <v>0</v>
      </c>
      <c r="G34" s="2"/>
      <c r="H34" s="2" t="s">
        <v>283</v>
      </c>
      <c r="I34" s="2"/>
      <c r="J34" s="2"/>
      <c r="K34" s="2"/>
      <c r="L34" s="2"/>
      <c r="M34" s="2"/>
      <c r="N34" s="2"/>
      <c r="O34" s="2"/>
      <c r="P34" s="93"/>
      <c r="Q34" s="3"/>
      <c r="R34" s="13"/>
      <c r="S34" s="13"/>
      <c r="T34" s="13"/>
    </row>
    <row r="35" spans="1:20">
      <c r="A35" s="23">
        <v>30</v>
      </c>
      <c r="B35" s="44">
        <f>+'Example 1'!B35</f>
        <v>0</v>
      </c>
      <c r="C35" s="44">
        <f>+'Example 1'!C35</f>
        <v>0</v>
      </c>
      <c r="D35" s="45">
        <f>+'Example 1'!D35</f>
        <v>0</v>
      </c>
      <c r="E35" s="45">
        <f>+'Example 1'!E35</f>
        <v>0</v>
      </c>
      <c r="F35" s="45">
        <f>+'Example 1'!F35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  <c r="R35" s="13"/>
      <c r="S35" s="13"/>
      <c r="T35" s="13"/>
    </row>
    <row r="36" spans="1:20">
      <c r="A36" s="27"/>
      <c r="B36" s="2"/>
      <c r="C36" s="2"/>
      <c r="D36" s="2"/>
      <c r="E36" s="2"/>
      <c r="F36" s="2"/>
      <c r="G36" s="2"/>
      <c r="H36" s="2" t="s">
        <v>140</v>
      </c>
      <c r="I36" s="2"/>
      <c r="J36" s="2"/>
      <c r="K36" s="2"/>
      <c r="L36" s="2"/>
      <c r="M36" s="2"/>
      <c r="N36" s="2"/>
      <c r="O36" s="2"/>
      <c r="P36" s="2"/>
      <c r="Q36" s="3"/>
      <c r="R36" s="13"/>
      <c r="S36" s="13"/>
      <c r="T36" s="13"/>
    </row>
    <row r="37" spans="1:20">
      <c r="A37" s="27"/>
      <c r="B37" s="2"/>
      <c r="C37" s="2"/>
      <c r="D37" s="2"/>
      <c r="E37" s="2"/>
      <c r="F37" s="2"/>
      <c r="G37" s="2"/>
      <c r="H37" s="2" t="s">
        <v>141</v>
      </c>
      <c r="I37" s="2"/>
      <c r="J37" s="2"/>
      <c r="K37" s="2"/>
      <c r="L37" s="2"/>
      <c r="M37" s="93"/>
      <c r="N37" s="93" t="s">
        <v>113</v>
      </c>
      <c r="O37" s="127">
        <v>10</v>
      </c>
      <c r="P37" s="93" t="s">
        <v>93</v>
      </c>
      <c r="Q37" s="3"/>
      <c r="R37" s="13"/>
      <c r="S37" s="13"/>
      <c r="T37" s="13"/>
    </row>
    <row r="38" spans="1:20" ht="15.75">
      <c r="A38" s="27"/>
      <c r="B38" s="143" t="s">
        <v>62</v>
      </c>
      <c r="C38" s="143"/>
      <c r="D38" s="143"/>
      <c r="E38" s="143"/>
      <c r="F38" s="2"/>
      <c r="G38" s="2"/>
      <c r="H38" s="2" t="s">
        <v>95</v>
      </c>
      <c r="I38" s="2"/>
      <c r="J38" s="2" t="s">
        <v>96</v>
      </c>
      <c r="K38" s="2" t="s">
        <v>142</v>
      </c>
      <c r="L38" s="2"/>
      <c r="M38" s="2"/>
      <c r="N38" s="2"/>
      <c r="O38" s="26">
        <f>1/(2*PI()*K8*10^3*O37*10^-6)</f>
        <v>31.206851586646142</v>
      </c>
      <c r="P38" s="93" t="s">
        <v>26</v>
      </c>
      <c r="Q38" s="3"/>
      <c r="R38" s="13"/>
      <c r="S38" s="13"/>
      <c r="T38" s="13"/>
    </row>
    <row r="39" spans="1:20">
      <c r="A39" s="2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"/>
      <c r="R39" s="13"/>
      <c r="S39" s="13"/>
      <c r="T39" s="13"/>
    </row>
    <row r="40" spans="1:20">
      <c r="A40" s="27"/>
      <c r="B40" s="2"/>
      <c r="C40" s="2"/>
      <c r="D40" s="2"/>
      <c r="E40" s="2"/>
      <c r="F40" s="2"/>
      <c r="G40" s="2"/>
      <c r="H40" s="2" t="s">
        <v>223</v>
      </c>
      <c r="I40" s="2"/>
      <c r="J40" s="2"/>
      <c r="K40" s="2"/>
      <c r="L40" s="2"/>
      <c r="M40" s="2"/>
      <c r="N40" s="2"/>
      <c r="O40" s="2"/>
      <c r="P40" s="2"/>
      <c r="Q40" s="3"/>
      <c r="R40" s="13"/>
      <c r="S40" s="13"/>
      <c r="T40" s="13"/>
    </row>
    <row r="41" spans="1:20">
      <c r="A41" s="27"/>
      <c r="B41" s="2"/>
      <c r="C41" s="2"/>
      <c r="D41" s="2"/>
      <c r="E41" s="2"/>
      <c r="F41" s="2"/>
      <c r="G41" s="2"/>
      <c r="H41" s="2" t="s">
        <v>224</v>
      </c>
      <c r="I41" s="4">
        <f>+'Example 1'!I41</f>
        <v>10</v>
      </c>
      <c r="J41" s="17" t="s">
        <v>56</v>
      </c>
      <c r="K41" s="2" t="str">
        <f>CONCATENATE(" Ids beregnet til ",O24,P24)</f>
        <v xml:space="preserve"> Ids beregnet til 6,666 mA</v>
      </c>
      <c r="L41" s="2"/>
      <c r="M41" s="147" t="s">
        <v>225</v>
      </c>
      <c r="N41" s="147"/>
      <c r="O41" s="100">
        <f>I41*I42</f>
        <v>132.6</v>
      </c>
      <c r="P41" s="93" t="s">
        <v>114</v>
      </c>
      <c r="Q41" s="3"/>
      <c r="R41" s="13"/>
      <c r="S41" s="13"/>
      <c r="T41" s="13"/>
    </row>
    <row r="42" spans="1:20">
      <c r="A42" s="27"/>
      <c r="B42" s="2"/>
      <c r="C42" s="2"/>
      <c r="D42" s="2"/>
      <c r="E42" s="2"/>
      <c r="F42" s="2"/>
      <c r="G42" s="2"/>
      <c r="H42" s="2" t="s">
        <v>287</v>
      </c>
      <c r="I42" s="5">
        <f>O30+'Example 2'!O30</f>
        <v>13.26</v>
      </c>
      <c r="J42" s="93" t="str">
        <f>+N4</f>
        <v xml:space="preserve"> mA</v>
      </c>
      <c r="K42" s="2"/>
      <c r="L42" s="2"/>
      <c r="M42" s="43"/>
      <c r="N42" s="43"/>
      <c r="O42" s="89">
        <f>O41/(O8*10^3)</f>
        <v>1.1049999999999999E-2</v>
      </c>
      <c r="P42" s="93" t="s">
        <v>99</v>
      </c>
      <c r="Q42" s="3"/>
      <c r="R42" s="13"/>
      <c r="S42" s="13"/>
      <c r="T42" s="13"/>
    </row>
    <row r="43" spans="1:20">
      <c r="A43" s="27"/>
      <c r="B43" s="2"/>
      <c r="C43" s="2"/>
      <c r="D43" s="2"/>
      <c r="E43" s="2"/>
      <c r="F43" s="2"/>
      <c r="G43" s="2"/>
      <c r="H43" s="2" t="s">
        <v>288</v>
      </c>
      <c r="I43" s="2"/>
      <c r="J43" s="2"/>
      <c r="K43" s="2"/>
      <c r="L43" s="2"/>
      <c r="M43" s="2"/>
      <c r="N43" s="2"/>
      <c r="O43" s="2"/>
      <c r="P43" s="2"/>
      <c r="Q43" s="3"/>
      <c r="R43" s="13"/>
      <c r="S43" s="13"/>
      <c r="T43" s="13"/>
    </row>
    <row r="44" spans="1:20">
      <c r="A44" s="2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13"/>
      <c r="S44" s="13"/>
      <c r="T44" s="13"/>
    </row>
    <row r="45" spans="1:20">
      <c r="A45" s="27"/>
      <c r="B45" s="2"/>
      <c r="C45" s="2"/>
      <c r="D45" s="2"/>
      <c r="E45" s="2"/>
      <c r="F45" s="2"/>
      <c r="G45" s="2"/>
      <c r="H45" s="2" t="s">
        <v>143</v>
      </c>
      <c r="I45" s="2"/>
      <c r="J45" s="2"/>
      <c r="K45" s="2"/>
      <c r="L45" s="2"/>
      <c r="M45" s="2"/>
      <c r="N45" s="39"/>
      <c r="O45" s="2"/>
      <c r="P45" s="2"/>
      <c r="Q45" s="3"/>
      <c r="R45" s="13"/>
      <c r="S45" s="13"/>
      <c r="T45" s="13"/>
    </row>
    <row r="46" spans="1:20">
      <c r="A46" s="27"/>
      <c r="B46" s="2"/>
      <c r="C46" s="2"/>
      <c r="D46" s="2"/>
      <c r="E46" s="2"/>
      <c r="F46" s="2"/>
      <c r="G46" s="2"/>
      <c r="H46" s="2" t="s">
        <v>144</v>
      </c>
      <c r="I46" s="2"/>
      <c r="J46" s="2"/>
      <c r="K46" s="2"/>
      <c r="L46" s="2"/>
      <c r="M46" s="2"/>
      <c r="N46" s="39"/>
      <c r="O46" s="2"/>
      <c r="P46" s="2"/>
      <c r="Q46" s="3"/>
      <c r="R46" s="13"/>
      <c r="S46" s="13"/>
      <c r="T46" s="13"/>
    </row>
    <row r="47" spans="1:20">
      <c r="A47" s="27"/>
      <c r="B47" s="2"/>
      <c r="C47" s="2"/>
      <c r="D47" s="2"/>
      <c r="E47" s="2"/>
      <c r="F47" s="2"/>
      <c r="G47" s="2"/>
      <c r="H47" s="39"/>
      <c r="I47" s="2"/>
      <c r="J47" s="2"/>
      <c r="K47" s="2"/>
      <c r="L47" s="2"/>
      <c r="M47" s="2"/>
      <c r="N47" s="2"/>
      <c r="O47" s="2"/>
      <c r="P47" s="2"/>
      <c r="Q47" s="3"/>
      <c r="R47" s="13"/>
      <c r="S47" s="13"/>
      <c r="T47" s="13"/>
    </row>
    <row r="48" spans="1:20">
      <c r="A48" s="27"/>
      <c r="B48" s="2"/>
      <c r="C48" s="2"/>
      <c r="D48" s="2"/>
      <c r="E48" s="2"/>
      <c r="F48" s="2"/>
      <c r="G48" s="2"/>
      <c r="H48" s="2"/>
      <c r="I48" s="149" t="s">
        <v>194</v>
      </c>
      <c r="J48" s="149"/>
      <c r="K48" s="149"/>
      <c r="L48" s="149"/>
      <c r="M48" s="149"/>
      <c r="N48" s="2"/>
      <c r="O48" s="2"/>
      <c r="P48" s="2"/>
      <c r="Q48" s="3"/>
      <c r="R48" s="13"/>
      <c r="S48" s="13"/>
      <c r="T48" s="13"/>
    </row>
    <row r="49" spans="1:20">
      <c r="A49" s="27"/>
      <c r="B49" s="2"/>
      <c r="C49" s="2"/>
      <c r="D49" s="2"/>
      <c r="E49" s="2"/>
      <c r="F49" s="2"/>
      <c r="G49" s="2"/>
      <c r="H49" s="2"/>
      <c r="I49" s="2"/>
      <c r="J49" s="156"/>
      <c r="K49" s="156"/>
      <c r="L49" s="156"/>
      <c r="M49" s="2"/>
      <c r="N49" s="2"/>
      <c r="O49" s="2"/>
      <c r="P49" s="2"/>
      <c r="Q49" s="3"/>
      <c r="R49" s="13"/>
      <c r="S49" s="13"/>
      <c r="T49" s="13"/>
    </row>
    <row r="50" spans="1:20">
      <c r="A50" s="27"/>
      <c r="B50" s="2"/>
      <c r="C50" s="2"/>
      <c r="D50" s="2"/>
      <c r="E50" s="2"/>
      <c r="F50" s="2"/>
      <c r="G50" s="2"/>
      <c r="H50" s="2"/>
      <c r="I50" s="2"/>
      <c r="J50" s="156" t="s">
        <v>40</v>
      </c>
      <c r="K50" s="156"/>
      <c r="L50" s="156"/>
      <c r="M50" s="2"/>
      <c r="N50" s="2"/>
      <c r="O50" s="2"/>
      <c r="P50" s="2"/>
      <c r="Q50" s="3"/>
      <c r="R50" s="13"/>
      <c r="S50" s="13"/>
      <c r="T50" s="13"/>
    </row>
    <row r="51" spans="1:20">
      <c r="A51" s="27"/>
      <c r="B51" s="2"/>
      <c r="C51" s="2"/>
      <c r="D51" s="2"/>
      <c r="E51" s="2"/>
      <c r="F51" s="2"/>
      <c r="G51" s="2"/>
      <c r="H51" s="2"/>
      <c r="I51" s="2"/>
      <c r="J51" s="153" t="s">
        <v>41</v>
      </c>
      <c r="K51" s="153"/>
      <c r="L51" s="153"/>
      <c r="M51" s="2"/>
      <c r="N51" s="2"/>
      <c r="O51" s="2"/>
      <c r="P51" s="2"/>
      <c r="Q51" s="3"/>
      <c r="R51" s="13"/>
      <c r="S51" s="13"/>
      <c r="T51" s="13"/>
    </row>
    <row r="52" spans="1:20" ht="18.75">
      <c r="A52" s="27"/>
      <c r="B52" s="2"/>
      <c r="C52" s="2"/>
      <c r="D52" s="2"/>
      <c r="E52" s="2"/>
      <c r="F52" s="2"/>
      <c r="G52" s="2"/>
      <c r="H52" s="2"/>
      <c r="I52" s="2"/>
      <c r="J52" s="154" t="s">
        <v>42</v>
      </c>
      <c r="K52" s="154"/>
      <c r="L52" s="154"/>
      <c r="M52" s="2"/>
      <c r="N52" s="2"/>
      <c r="O52" s="2"/>
      <c r="P52" s="2"/>
      <c r="Q52" s="3"/>
      <c r="R52" s="13"/>
      <c r="S52" s="13"/>
      <c r="T52" s="13"/>
    </row>
    <row r="53" spans="1:20">
      <c r="A53" s="2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13"/>
      <c r="S53" s="13"/>
      <c r="T53" s="13"/>
    </row>
    <row r="54" spans="1:20">
      <c r="A54" s="2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13"/>
      <c r="S54" s="13"/>
      <c r="T54" s="13"/>
    </row>
    <row r="55" spans="1:20">
      <c r="A55" s="2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13"/>
      <c r="S55" s="13"/>
      <c r="T55" s="13"/>
    </row>
    <row r="56" spans="1:20" ht="15.75">
      <c r="A56" s="27"/>
      <c r="B56" s="2"/>
      <c r="C56" s="2"/>
      <c r="D56" s="2"/>
      <c r="E56" s="2"/>
      <c r="F56" s="2"/>
      <c r="G56" s="2"/>
      <c r="H56" s="105" t="s">
        <v>190</v>
      </c>
      <c r="I56" s="2"/>
      <c r="J56" s="2"/>
      <c r="K56" s="2"/>
      <c r="L56" s="2"/>
      <c r="M56" s="2"/>
      <c r="N56" s="2"/>
      <c r="O56" s="2"/>
      <c r="P56" s="2"/>
      <c r="Q56" s="3"/>
      <c r="R56" s="13"/>
      <c r="S56" s="13"/>
      <c r="T56" s="13"/>
    </row>
    <row r="57" spans="1:20">
      <c r="A57" s="27"/>
      <c r="B57" s="90" t="s">
        <v>289</v>
      </c>
      <c r="C57" s="90"/>
      <c r="D57" s="90"/>
      <c r="E57" s="16">
        <f>O15*'Example 1'!O15</f>
        <v>88.639942357812629</v>
      </c>
      <c r="F57" s="2" t="s">
        <v>290</v>
      </c>
      <c r="G57" s="2"/>
      <c r="H57" s="90" t="s">
        <v>291</v>
      </c>
      <c r="I57" s="24"/>
      <c r="J57" s="24"/>
      <c r="K57" s="24"/>
      <c r="L57" s="16">
        <f>O17*'Example 1'!O17</f>
        <v>12.560772364614291</v>
      </c>
      <c r="M57" s="39" t="s">
        <v>290</v>
      </c>
      <c r="N57" s="39"/>
      <c r="O57" s="39"/>
      <c r="P57" s="2"/>
      <c r="Q57" s="3"/>
      <c r="R57" s="13"/>
      <c r="S57" s="13"/>
      <c r="T57" s="13"/>
    </row>
    <row r="58" spans="1:20">
      <c r="A58" s="27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13"/>
      <c r="S58" s="13"/>
      <c r="T58" s="13"/>
    </row>
    <row r="59" spans="1:20">
      <c r="A59" s="2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13"/>
      <c r="S59" s="13"/>
      <c r="T59" s="13"/>
    </row>
    <row r="60" spans="1:20">
      <c r="A60" s="2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13"/>
      <c r="S60" s="13"/>
      <c r="T60" s="13"/>
    </row>
    <row r="61" spans="1:20">
      <c r="A61" s="2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13"/>
      <c r="S61" s="13"/>
      <c r="T61" s="13"/>
    </row>
    <row r="62" spans="1:20">
      <c r="A62" s="2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13"/>
      <c r="S62" s="13"/>
      <c r="T62" s="13"/>
    </row>
    <row r="63" spans="1:20">
      <c r="A63" s="2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13"/>
      <c r="S63" s="13"/>
      <c r="T63" s="13"/>
    </row>
    <row r="64" spans="1:20">
      <c r="A64" s="2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13"/>
      <c r="S64" s="13"/>
      <c r="T64" s="13"/>
    </row>
    <row r="65" spans="1:20">
      <c r="A65" s="2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13"/>
      <c r="S65" s="13"/>
      <c r="T65" s="13"/>
    </row>
    <row r="66" spans="1:20">
      <c r="A66" s="2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13"/>
      <c r="S66" s="13"/>
      <c r="T66" s="13"/>
    </row>
    <row r="67" spans="1:20">
      <c r="A67" s="2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13"/>
      <c r="S67" s="13"/>
      <c r="T67" s="13"/>
    </row>
    <row r="68" spans="1:20">
      <c r="A68" s="2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13"/>
      <c r="S68" s="13"/>
      <c r="T68" s="13"/>
    </row>
    <row r="69" spans="1:20">
      <c r="A69" s="2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13"/>
      <c r="S69" s="13"/>
      <c r="T69" s="13"/>
    </row>
    <row r="70" spans="1:20">
      <c r="A70" s="2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13"/>
      <c r="S70" s="13"/>
      <c r="T70" s="13"/>
    </row>
    <row r="71" spans="1:20">
      <c r="A71" s="2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13"/>
      <c r="S71" s="13"/>
      <c r="T71" s="13"/>
    </row>
    <row r="72" spans="1:20">
      <c r="A72" s="2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13"/>
      <c r="S72" s="13"/>
      <c r="T72" s="13"/>
    </row>
    <row r="73" spans="1:20">
      <c r="A73" s="2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13"/>
      <c r="S73" s="13"/>
      <c r="T73" s="13"/>
    </row>
    <row r="74" spans="1:20">
      <c r="A74" s="2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13"/>
      <c r="S74" s="13"/>
      <c r="T74" s="13"/>
    </row>
    <row r="75" spans="1:20">
      <c r="A75" s="2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13"/>
      <c r="S75" s="13"/>
      <c r="T75" s="13"/>
    </row>
    <row r="76" spans="1:20">
      <c r="A76" s="2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13"/>
      <c r="S76" s="13"/>
      <c r="T76" s="13"/>
    </row>
    <row r="77" spans="1:20">
      <c r="A77" s="2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13"/>
      <c r="S77" s="13"/>
      <c r="T77" s="13"/>
    </row>
    <row r="78" spans="1:20">
      <c r="A78" s="2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13"/>
      <c r="S78" s="13"/>
      <c r="T78" s="13"/>
    </row>
    <row r="79" spans="1:20">
      <c r="A79" s="2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13"/>
      <c r="S79" s="13"/>
      <c r="T79" s="13"/>
    </row>
    <row r="80" spans="1:20">
      <c r="A80" s="2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13"/>
      <c r="S80" s="13"/>
      <c r="T80" s="13"/>
    </row>
    <row r="81" spans="1:20">
      <c r="A81" s="2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13"/>
      <c r="S81" s="13"/>
      <c r="T81" s="13"/>
    </row>
    <row r="82" spans="1:20" ht="15.75">
      <c r="A82" s="27"/>
      <c r="B82" s="152" t="s">
        <v>268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2"/>
      <c r="Q82" s="3"/>
      <c r="R82" s="13"/>
      <c r="S82" s="13"/>
      <c r="T82" s="13"/>
    </row>
    <row r="83" spans="1:20" ht="15.75" thickBot="1">
      <c r="A83" s="28" t="s">
        <v>36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57" t="s">
        <v>43</v>
      </c>
      <c r="P83" s="157"/>
      <c r="Q83" s="158"/>
      <c r="R83" s="13"/>
      <c r="S83" s="13"/>
      <c r="T83" s="13"/>
    </row>
    <row r="84" spans="1:20">
      <c r="A84" s="13"/>
      <c r="B84" s="13"/>
      <c r="C84" s="77"/>
      <c r="D84" s="77"/>
      <c r="E84" s="77"/>
      <c r="F84" s="7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>
      <c r="A85" s="13"/>
      <c r="B85" s="13"/>
      <c r="C85" s="77"/>
      <c r="D85" s="77"/>
      <c r="E85" s="77"/>
      <c r="F85" s="7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</sheetData>
  <mergeCells count="22">
    <mergeCell ref="O83:Q83"/>
    <mergeCell ref="I48:M48"/>
    <mergeCell ref="J49:L49"/>
    <mergeCell ref="J50:L50"/>
    <mergeCell ref="M41:N41"/>
    <mergeCell ref="B82:O82"/>
    <mergeCell ref="J51:L51"/>
    <mergeCell ref="J52:L52"/>
    <mergeCell ref="M18:N19"/>
    <mergeCell ref="B38:E38"/>
    <mergeCell ref="M23:N23"/>
    <mergeCell ref="L13:N13"/>
    <mergeCell ref="B1:O1"/>
    <mergeCell ref="A2:B4"/>
    <mergeCell ref="C2:C4"/>
    <mergeCell ref="J4:K4"/>
    <mergeCell ref="G2:H3"/>
    <mergeCell ref="H5:P5"/>
    <mergeCell ref="H6:K6"/>
    <mergeCell ref="L6:N6"/>
    <mergeCell ref="O6:P6"/>
    <mergeCell ref="I10:I11"/>
  </mergeCells>
  <hyperlinks>
    <hyperlink ref="B38:D38" r:id="rId1" display="Fælles source"/>
    <hyperlink ref="J51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workbookViewId="0">
      <selection activeCell="J34" sqref="J34:L34"/>
    </sheetView>
  </sheetViews>
  <sheetFormatPr defaultRowHeight="15"/>
  <cols>
    <col min="1" max="1" width="7.85546875" style="22" customWidth="1"/>
    <col min="2" max="2" width="19.7109375" style="22" customWidth="1"/>
    <col min="3" max="3" width="26.7109375" style="22" customWidth="1"/>
    <col min="4" max="6" width="12.7109375" style="22" customWidth="1"/>
    <col min="7" max="7" width="4.7109375" style="22" customWidth="1"/>
    <col min="8" max="8" width="18.7109375" style="22" customWidth="1"/>
    <col min="9" max="9" width="9.7109375" style="22" customWidth="1"/>
    <col min="10" max="10" width="15.7109375" style="22" customWidth="1"/>
    <col min="11" max="12" width="19" style="22" customWidth="1"/>
    <col min="13" max="13" width="14.7109375" style="22" customWidth="1"/>
    <col min="14" max="14" width="13.7109375" style="22" customWidth="1"/>
    <col min="15" max="16" width="11.7109375" style="22" customWidth="1"/>
    <col min="17" max="17" width="4.7109375" style="22" customWidth="1"/>
    <col min="18" max="16384" width="9.140625" style="22"/>
  </cols>
  <sheetData>
    <row r="1" spans="1:20" ht="24" customHeight="1">
      <c r="A1" s="21"/>
      <c r="B1" s="131" t="s">
        <v>177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94"/>
      <c r="Q1" s="30"/>
      <c r="R1" s="13"/>
      <c r="S1" s="13"/>
      <c r="T1" s="13"/>
    </row>
    <row r="2" spans="1:20">
      <c r="A2" s="132" t="s">
        <v>31</v>
      </c>
      <c r="B2" s="133"/>
      <c r="C2" s="138" t="s">
        <v>7</v>
      </c>
      <c r="D2" s="11" t="s">
        <v>34</v>
      </c>
      <c r="E2" s="8" t="s">
        <v>35</v>
      </c>
      <c r="F2" s="106" t="s">
        <v>45</v>
      </c>
      <c r="G2" s="150" t="s">
        <v>182</v>
      </c>
      <c r="H2" s="133"/>
      <c r="I2" s="43"/>
      <c r="J2" s="2"/>
      <c r="K2" s="2"/>
      <c r="L2" s="2"/>
      <c r="M2" s="2"/>
      <c r="N2" s="2"/>
      <c r="O2" s="2"/>
      <c r="P2" s="2"/>
      <c r="Q2" s="3"/>
      <c r="R2" s="13"/>
      <c r="S2" s="13"/>
      <c r="T2" s="13"/>
    </row>
    <row r="3" spans="1:20">
      <c r="A3" s="134"/>
      <c r="B3" s="135"/>
      <c r="C3" s="139"/>
      <c r="D3" s="7" t="s">
        <v>20</v>
      </c>
      <c r="E3" s="9" t="s">
        <v>20</v>
      </c>
      <c r="F3" s="107" t="s">
        <v>44</v>
      </c>
      <c r="G3" s="151"/>
      <c r="H3" s="137"/>
      <c r="I3" s="43"/>
      <c r="J3" s="2"/>
      <c r="K3" s="2"/>
      <c r="L3" s="2"/>
      <c r="M3" s="2"/>
      <c r="N3" s="2"/>
      <c r="O3" s="2"/>
      <c r="P3" s="2"/>
      <c r="Q3" s="3"/>
      <c r="R3" s="13"/>
      <c r="S3" s="13"/>
      <c r="T3" s="13"/>
    </row>
    <row r="4" spans="1:20">
      <c r="A4" s="136"/>
      <c r="B4" s="137"/>
      <c r="C4" s="140"/>
      <c r="D4" s="7" t="s">
        <v>64</v>
      </c>
      <c r="E4" s="9" t="s">
        <v>65</v>
      </c>
      <c r="F4" s="14" t="s">
        <v>121</v>
      </c>
      <c r="G4" s="97"/>
      <c r="H4" s="43"/>
      <c r="I4" s="43"/>
      <c r="J4" s="147" t="s">
        <v>51</v>
      </c>
      <c r="K4" s="147"/>
      <c r="L4" s="61" t="str">
        <f>VLOOKUP(I10,A6:F35,2)</f>
        <v>2N4416</v>
      </c>
      <c r="M4" s="61">
        <f>VLOOKUP(I10,A6:F35,6)</f>
        <v>15</v>
      </c>
      <c r="N4" s="97" t="s">
        <v>44</v>
      </c>
      <c r="O4" s="2"/>
      <c r="P4" s="2"/>
      <c r="Q4" s="3"/>
      <c r="R4" s="13"/>
      <c r="S4" s="13"/>
      <c r="T4" s="13"/>
    </row>
    <row r="5" spans="1:20">
      <c r="A5" s="23" t="s">
        <v>37</v>
      </c>
      <c r="B5" s="1" t="s">
        <v>39</v>
      </c>
      <c r="C5" s="95" t="s">
        <v>30</v>
      </c>
      <c r="D5" s="12" t="s">
        <v>71</v>
      </c>
      <c r="E5" s="10"/>
      <c r="F5" s="15"/>
      <c r="G5" s="93"/>
      <c r="H5" s="142" t="s">
        <v>38</v>
      </c>
      <c r="I5" s="142"/>
      <c r="J5" s="142"/>
      <c r="K5" s="142"/>
      <c r="L5" s="142"/>
      <c r="M5" s="142"/>
      <c r="N5" s="142"/>
      <c r="O5" s="142"/>
      <c r="P5" s="2"/>
      <c r="Q5" s="3"/>
      <c r="R5" s="13"/>
      <c r="S5" s="13"/>
      <c r="T5" s="13"/>
    </row>
    <row r="6" spans="1:20">
      <c r="A6" s="23">
        <v>1</v>
      </c>
      <c r="B6" s="44" t="str">
        <f>+'Example 1'!B6</f>
        <v>2N3069</v>
      </c>
      <c r="C6" s="44" t="str">
        <f>+'Example 1'!C6</f>
        <v>VDS=15V - VGS=0V - f=1kHz</v>
      </c>
      <c r="D6" s="45">
        <f>+'Example 1'!D6</f>
        <v>900</v>
      </c>
      <c r="E6" s="45">
        <f>+'Example 1'!E6</f>
        <v>20</v>
      </c>
      <c r="F6" s="45">
        <f>+'Example 1'!F6</f>
        <v>1</v>
      </c>
      <c r="G6" s="93"/>
      <c r="H6" s="144" t="s">
        <v>57</v>
      </c>
      <c r="I6" s="145"/>
      <c r="J6" s="146"/>
      <c r="K6" s="96" t="s">
        <v>183</v>
      </c>
      <c r="L6" s="144" t="s">
        <v>15</v>
      </c>
      <c r="M6" s="146"/>
      <c r="N6" s="144" t="s">
        <v>16</v>
      </c>
      <c r="O6" s="146"/>
      <c r="P6" s="24"/>
      <c r="Q6" s="31"/>
      <c r="R6" s="13"/>
      <c r="S6" s="13"/>
      <c r="T6" s="13"/>
    </row>
    <row r="7" spans="1:20">
      <c r="A7" s="23">
        <v>2</v>
      </c>
      <c r="B7" s="44" t="str">
        <f>+'Example 1'!B7</f>
        <v>2N3684</v>
      </c>
      <c r="C7" s="44" t="str">
        <f>+'Example 1'!C7</f>
        <v>VDS=20V - VGS=0V - f=1kHz</v>
      </c>
      <c r="D7" s="45">
        <f>+'Example 1'!D7</f>
        <v>3000</v>
      </c>
      <c r="E7" s="45">
        <f>+'Example 1'!E7</f>
        <v>50</v>
      </c>
      <c r="F7" s="45">
        <f>+'Example 1'!F7</f>
        <v>7.5</v>
      </c>
      <c r="G7" s="93"/>
      <c r="H7" s="1" t="s">
        <v>11</v>
      </c>
      <c r="I7" s="1" t="s">
        <v>178</v>
      </c>
      <c r="J7" s="1" t="s">
        <v>179</v>
      </c>
      <c r="K7" s="1" t="str">
        <f>+N4</f>
        <v>mA</v>
      </c>
      <c r="L7" s="10" t="s">
        <v>13</v>
      </c>
      <c r="M7" s="10" t="s">
        <v>14</v>
      </c>
      <c r="N7" s="1" t="s">
        <v>53</v>
      </c>
      <c r="O7" s="1" t="s">
        <v>78</v>
      </c>
      <c r="P7" s="24"/>
      <c r="Q7" s="32"/>
      <c r="R7" s="13"/>
      <c r="S7" s="13"/>
      <c r="T7" s="13"/>
    </row>
    <row r="8" spans="1:20">
      <c r="A8" s="23">
        <v>3</v>
      </c>
      <c r="B8" s="44" t="str">
        <f>+'Example 1'!B8</f>
        <v>2N3685</v>
      </c>
      <c r="C8" s="44" t="str">
        <f>+'Example 1'!C8</f>
        <v>VDS=20V - VGS=0V - f=1kHz</v>
      </c>
      <c r="D8" s="45">
        <f>+'Example 1'!D8</f>
        <v>2500</v>
      </c>
      <c r="E8" s="45">
        <f>+'Example 1'!E8</f>
        <v>25</v>
      </c>
      <c r="F8" s="45">
        <f>+'Example 1'!F8</f>
        <v>3</v>
      </c>
      <c r="G8" s="93"/>
      <c r="H8" s="121">
        <v>1000</v>
      </c>
      <c r="I8" s="58">
        <f>+O18</f>
        <v>1.47</v>
      </c>
      <c r="J8" s="128">
        <v>50</v>
      </c>
      <c r="K8" s="58">
        <f>+O15</f>
        <v>7.5</v>
      </c>
      <c r="L8" s="121">
        <v>0.1</v>
      </c>
      <c r="M8" s="121">
        <v>4.7</v>
      </c>
      <c r="N8" s="121">
        <v>12</v>
      </c>
      <c r="O8" s="122">
        <v>1E-3</v>
      </c>
      <c r="P8" s="24"/>
      <c r="Q8" s="3"/>
      <c r="R8" s="13"/>
      <c r="S8" s="13"/>
      <c r="T8" s="13"/>
    </row>
    <row r="9" spans="1:20">
      <c r="A9" s="23">
        <v>4</v>
      </c>
      <c r="B9" s="44" t="str">
        <f>+'Example 1'!B9</f>
        <v>2N3686</v>
      </c>
      <c r="C9" s="44" t="str">
        <f>+'Example 1'!C9</f>
        <v>VDS=20V - VGS=0V - f=1kHz</v>
      </c>
      <c r="D9" s="45">
        <f>+'Example 1'!D9</f>
        <v>2000</v>
      </c>
      <c r="E9" s="45">
        <f>+'Example 1'!E9</f>
        <v>10</v>
      </c>
      <c r="F9" s="45">
        <f>+'Example 1'!F9</f>
        <v>1.2</v>
      </c>
      <c r="G9" s="93"/>
      <c r="H9" s="24"/>
      <c r="I9" s="24"/>
      <c r="J9" s="24"/>
      <c r="K9" s="24"/>
      <c r="L9" s="24"/>
      <c r="M9" s="24"/>
      <c r="N9" s="24"/>
      <c r="O9" s="24"/>
      <c r="P9" s="24"/>
      <c r="Q9" s="33"/>
      <c r="R9" s="13"/>
      <c r="S9" s="13"/>
      <c r="T9" s="13"/>
    </row>
    <row r="10" spans="1:20">
      <c r="A10" s="23">
        <v>5</v>
      </c>
      <c r="B10" s="44" t="str">
        <f>+'Example 1'!B10</f>
        <v>2N3686</v>
      </c>
      <c r="C10" s="44" t="str">
        <f>+'Example 1'!C10</f>
        <v>VDS=20V - VGS=0V - f=1kHz</v>
      </c>
      <c r="D10" s="45">
        <f>+'Example 1'!D10</f>
        <v>1500</v>
      </c>
      <c r="E10" s="45">
        <f>+'Example 1'!E10</f>
        <v>5</v>
      </c>
      <c r="F10" s="45">
        <f>+'Example 1'!F10</f>
        <v>0.5</v>
      </c>
      <c r="G10" s="93"/>
      <c r="H10" s="43" t="s">
        <v>123</v>
      </c>
      <c r="I10" s="148">
        <v>14</v>
      </c>
      <c r="J10" s="93" t="str">
        <f>+E2</f>
        <v>gos</v>
      </c>
      <c r="K10" s="4">
        <f>VLOOKUP(I10,A6:F35,5)*10^-6</f>
        <v>4.9999999999999996E-5</v>
      </c>
      <c r="L10" s="93" t="s">
        <v>67</v>
      </c>
      <c r="M10" s="93" t="s">
        <v>81</v>
      </c>
      <c r="N10" s="93" t="s">
        <v>87</v>
      </c>
      <c r="O10" s="5">
        <f>(1/K10)/10^3</f>
        <v>20</v>
      </c>
      <c r="P10" s="17" t="s">
        <v>86</v>
      </c>
      <c r="Q10" s="33"/>
      <c r="R10" s="13"/>
      <c r="S10" s="13"/>
      <c r="T10" s="13"/>
    </row>
    <row r="11" spans="1:20">
      <c r="A11" s="23">
        <v>6</v>
      </c>
      <c r="B11" s="44" t="str">
        <f>+'Example 1'!B11</f>
        <v>2N3819</v>
      </c>
      <c r="C11" s="44" t="str">
        <f>+'Example 1'!C11</f>
        <v>VDS=15V - VGS=0V - f=1kHz</v>
      </c>
      <c r="D11" s="45">
        <f>+'Example 1'!D11</f>
        <v>5500</v>
      </c>
      <c r="E11" s="45">
        <f>+'Example 1'!E11</f>
        <v>25</v>
      </c>
      <c r="F11" s="45">
        <f>+'Example 1'!F11</f>
        <v>22</v>
      </c>
      <c r="G11" s="16"/>
      <c r="H11" s="43" t="s">
        <v>122</v>
      </c>
      <c r="I11" s="148"/>
      <c r="J11" s="93" t="str">
        <f>+D2</f>
        <v>gfs</v>
      </c>
      <c r="K11" s="18">
        <f>VLOOKUP(I10,A6:F35,4)*10^-6</f>
        <v>7.4999999999999997E-3</v>
      </c>
      <c r="L11" s="93" t="s">
        <v>67</v>
      </c>
      <c r="M11" s="93" t="s">
        <v>81</v>
      </c>
      <c r="N11" s="93" t="s">
        <v>88</v>
      </c>
      <c r="O11" s="5">
        <f>(1/K11)/10^3</f>
        <v>0.13333333333333333</v>
      </c>
      <c r="P11" s="17" t="s">
        <v>86</v>
      </c>
      <c r="Q11" s="33"/>
      <c r="R11" s="13"/>
      <c r="S11" s="13"/>
      <c r="T11" s="13"/>
    </row>
    <row r="12" spans="1:20">
      <c r="A12" s="23">
        <v>7</v>
      </c>
      <c r="B12" s="44" t="str">
        <f>+'Example 1'!B12</f>
        <v>2N3821</v>
      </c>
      <c r="C12" s="44" t="str">
        <f>+'Example 1'!C12</f>
        <v>VDS=15V - VGS=0V - f=1kHz</v>
      </c>
      <c r="D12" s="45">
        <f>+'Example 1'!D12</f>
        <v>4500</v>
      </c>
      <c r="E12" s="45">
        <f>+'Example 1'!E12</f>
        <v>10</v>
      </c>
      <c r="F12" s="45">
        <f>+'Example 1'!F12</f>
        <v>2.5</v>
      </c>
      <c r="G12" s="16"/>
      <c r="H12" s="2" t="s">
        <v>17</v>
      </c>
      <c r="I12" s="2" t="s">
        <v>18</v>
      </c>
      <c r="J12" s="2" t="s">
        <v>115</v>
      </c>
      <c r="K12" s="2"/>
      <c r="L12" s="2"/>
      <c r="M12" s="2"/>
      <c r="N12" s="2"/>
      <c r="O12" s="26">
        <f>+H8</f>
        <v>1000</v>
      </c>
      <c r="P12" s="93" t="s">
        <v>57</v>
      </c>
      <c r="Q12" s="3"/>
      <c r="R12" s="13"/>
      <c r="S12" s="13"/>
      <c r="T12" s="13"/>
    </row>
    <row r="13" spans="1:20">
      <c r="A13" s="23">
        <v>8</v>
      </c>
      <c r="B13" s="44" t="str">
        <f>+'Example 1'!B13</f>
        <v>2N3822</v>
      </c>
      <c r="C13" s="44" t="str">
        <f>+'Example 1'!C13</f>
        <v>VDS=15V - VGS=0V - f=1kHz</v>
      </c>
      <c r="D13" s="45">
        <f>+'Example 1'!D13</f>
        <v>6500</v>
      </c>
      <c r="E13" s="45">
        <f>+'Example 1'!E13</f>
        <v>20</v>
      </c>
      <c r="F13" s="45">
        <f>+'Example 1'!F13</f>
        <v>10</v>
      </c>
      <c r="G13" s="93"/>
      <c r="H13" s="24"/>
      <c r="I13" s="24"/>
      <c r="J13" s="24"/>
      <c r="K13" s="24"/>
      <c r="L13" s="24"/>
      <c r="M13" s="24"/>
      <c r="N13" s="24"/>
      <c r="O13" s="24"/>
      <c r="P13" s="24"/>
      <c r="Q13" s="33"/>
      <c r="R13" s="13"/>
      <c r="S13" s="13"/>
      <c r="T13" s="13"/>
    </row>
    <row r="14" spans="1:20">
      <c r="A14" s="23">
        <v>9</v>
      </c>
      <c r="B14" s="44" t="str">
        <f>+'Example 1'!B14</f>
        <v>2N3823</v>
      </c>
      <c r="C14" s="44" t="str">
        <f>+'Example 1'!C14</f>
        <v>VDS=15V - VGS=0V - f=1kHz</v>
      </c>
      <c r="D14" s="45">
        <f>+'Example 1'!D14</f>
        <v>6500</v>
      </c>
      <c r="E14" s="45">
        <f>+'Example 1'!E14</f>
        <v>35</v>
      </c>
      <c r="F14" s="45">
        <f>+'Example 1'!F14</f>
        <v>20</v>
      </c>
      <c r="G14" s="93"/>
      <c r="H14" s="2" t="s">
        <v>191</v>
      </c>
      <c r="I14" s="2"/>
      <c r="J14" s="2"/>
      <c r="K14" s="2"/>
      <c r="L14" s="40"/>
      <c r="M14" s="46">
        <f>+N8</f>
        <v>12</v>
      </c>
      <c r="N14" s="93" t="str">
        <f>+N6</f>
        <v>Volt</v>
      </c>
      <c r="O14" s="46"/>
      <c r="P14" s="93"/>
      <c r="Q14" s="33"/>
      <c r="R14" s="13"/>
      <c r="S14" s="13"/>
      <c r="T14" s="13"/>
    </row>
    <row r="15" spans="1:20">
      <c r="A15" s="23">
        <v>10</v>
      </c>
      <c r="B15" s="44" t="str">
        <f>+'Example 1'!B15</f>
        <v>2N4117</v>
      </c>
      <c r="C15" s="44" t="str">
        <f>+'Example 1'!C15</f>
        <v>VDS=10V - VGS=0V - f=1kHz</v>
      </c>
      <c r="D15" s="45">
        <f>+'Example 1'!D15</f>
        <v>210</v>
      </c>
      <c r="E15" s="45">
        <f>+'Example 1'!E15</f>
        <v>3</v>
      </c>
      <c r="F15" s="45">
        <f>+'Example 1'!F15</f>
        <v>0.09</v>
      </c>
      <c r="G15" s="93"/>
      <c r="H15" s="2" t="s">
        <v>55</v>
      </c>
      <c r="I15" s="2"/>
      <c r="J15" s="24"/>
      <c r="K15" s="123">
        <v>0.5</v>
      </c>
      <c r="L15" s="93" t="s">
        <v>106</v>
      </c>
      <c r="M15" s="24"/>
      <c r="N15" s="25" t="s">
        <v>108</v>
      </c>
      <c r="O15" s="42">
        <f>K15*M4</f>
        <v>7.5</v>
      </c>
      <c r="P15" s="97" t="s">
        <v>44</v>
      </c>
      <c r="Q15" s="33"/>
      <c r="R15" s="13"/>
      <c r="S15" s="13"/>
      <c r="T15" s="13"/>
    </row>
    <row r="16" spans="1:20">
      <c r="A16" s="23">
        <v>11</v>
      </c>
      <c r="B16" s="44" t="str">
        <f>+'Example 1'!B16</f>
        <v>2N4339</v>
      </c>
      <c r="C16" s="44" t="str">
        <f>+'Example 1'!C16</f>
        <v>VDS=15V - VGS=0V - f=1kHz</v>
      </c>
      <c r="D16" s="45">
        <f>+'Example 1'!D16</f>
        <v>2400</v>
      </c>
      <c r="E16" s="45">
        <f>+'Example 1'!E16</f>
        <v>15</v>
      </c>
      <c r="F16" s="45">
        <f>+'Example 1'!F16</f>
        <v>1.5</v>
      </c>
      <c r="G16" s="93"/>
      <c r="H16" s="2" t="s">
        <v>184</v>
      </c>
      <c r="I16" s="2"/>
      <c r="J16" s="24"/>
      <c r="K16" s="4">
        <f>+N8</f>
        <v>12</v>
      </c>
      <c r="L16" s="93" t="str">
        <f>+N6</f>
        <v>Volt</v>
      </c>
      <c r="M16" s="2"/>
      <c r="N16" s="93" t="s">
        <v>103</v>
      </c>
      <c r="O16" s="26">
        <f>K16/(O15*10^-3)</f>
        <v>1600</v>
      </c>
      <c r="P16" s="17" t="s">
        <v>56</v>
      </c>
      <c r="Q16" s="33"/>
      <c r="R16" s="13"/>
      <c r="S16" s="13"/>
      <c r="T16" s="13"/>
    </row>
    <row r="17" spans="1:20">
      <c r="A17" s="23">
        <v>12</v>
      </c>
      <c r="B17" s="44" t="str">
        <f>+'Example 1'!B17</f>
        <v>2N4340</v>
      </c>
      <c r="C17" s="44" t="str">
        <f>+'Example 1'!C17</f>
        <v>VDS=15V - VGS=0V - f=1kHz</v>
      </c>
      <c r="D17" s="45">
        <f>+'Example 1'!D17</f>
        <v>3000</v>
      </c>
      <c r="E17" s="45">
        <f>+'Example 1'!E17</f>
        <v>30</v>
      </c>
      <c r="F17" s="45">
        <f>+'Example 1'!F17</f>
        <v>3.6</v>
      </c>
      <c r="G17" s="2"/>
      <c r="H17" s="2" t="s">
        <v>203</v>
      </c>
      <c r="I17" s="24"/>
      <c r="J17" s="24"/>
      <c r="K17" s="24"/>
      <c r="L17" s="24"/>
      <c r="M17" s="24"/>
      <c r="N17" s="24"/>
      <c r="O17" s="24"/>
      <c r="P17" s="24"/>
      <c r="Q17" s="33"/>
      <c r="R17" s="13"/>
      <c r="S17" s="13"/>
      <c r="T17" s="13"/>
    </row>
    <row r="18" spans="1:20">
      <c r="A18" s="23">
        <v>13</v>
      </c>
      <c r="B18" s="44" t="str">
        <f>+'Example 1'!B18</f>
        <v>2N4341</v>
      </c>
      <c r="C18" s="44" t="str">
        <f>+'Example 1'!C18</f>
        <v>VDS=15V - VGS=0V - f=1kHz</v>
      </c>
      <c r="D18" s="45">
        <f>+'Example 1'!D18</f>
        <v>4000</v>
      </c>
      <c r="E18" s="45">
        <f>+'Example 1'!E18</f>
        <v>60</v>
      </c>
      <c r="F18" s="45">
        <f>+'Example 1'!F18</f>
        <v>9</v>
      </c>
      <c r="G18" s="2"/>
      <c r="H18" s="2" t="s">
        <v>226</v>
      </c>
      <c r="I18" s="2"/>
      <c r="J18" s="24"/>
      <c r="K18" s="127">
        <v>1470</v>
      </c>
      <c r="L18" s="17" t="s">
        <v>56</v>
      </c>
      <c r="M18" s="24"/>
      <c r="N18" s="25" t="s">
        <v>185</v>
      </c>
      <c r="O18" s="5">
        <f>+K18/10^3</f>
        <v>1.47</v>
      </c>
      <c r="P18" s="17" t="s">
        <v>86</v>
      </c>
      <c r="Q18" s="3"/>
      <c r="R18" s="13"/>
      <c r="S18" s="13"/>
      <c r="T18" s="13"/>
    </row>
    <row r="19" spans="1:20">
      <c r="A19" s="23">
        <v>14</v>
      </c>
      <c r="B19" s="44" t="str">
        <f>+'Example 1'!B19</f>
        <v>2N4416</v>
      </c>
      <c r="C19" s="44" t="str">
        <f>+'Example 1'!C19</f>
        <v>VDS=15V - VGS=0V - f=1kHz</v>
      </c>
      <c r="D19" s="45">
        <f>+'Example 1'!D19</f>
        <v>7500</v>
      </c>
      <c r="E19" s="45">
        <f>+'Example 1'!E19</f>
        <v>50</v>
      </c>
      <c r="F19" s="45">
        <f>+'Example 1'!F19</f>
        <v>15</v>
      </c>
      <c r="G19" s="2"/>
      <c r="H19" s="2"/>
      <c r="I19" s="2"/>
      <c r="J19" s="2"/>
      <c r="K19" s="2"/>
      <c r="L19" s="2"/>
      <c r="M19" s="93"/>
      <c r="N19" s="93"/>
      <c r="O19" s="56"/>
      <c r="P19" s="93"/>
      <c r="Q19" s="3"/>
      <c r="R19" s="13"/>
      <c r="S19" s="13"/>
      <c r="T19" s="13"/>
    </row>
    <row r="20" spans="1:20">
      <c r="A20" s="23">
        <v>15</v>
      </c>
      <c r="B20" s="44" t="str">
        <f>+'Example 1'!B20</f>
        <v>2N5457</v>
      </c>
      <c r="C20" s="44" t="str">
        <f>+'Example 1'!C20</f>
        <v>VDS=15V - VGS=0V - f=1kHz</v>
      </c>
      <c r="D20" s="45">
        <f>+'Example 1'!D20</f>
        <v>3000</v>
      </c>
      <c r="E20" s="45">
        <f>+'Example 1'!E20</f>
        <v>10</v>
      </c>
      <c r="F20" s="45">
        <f>+'Example 1'!F20</f>
        <v>5</v>
      </c>
      <c r="G20" s="2"/>
      <c r="H20" s="2" t="s">
        <v>19</v>
      </c>
      <c r="I20" s="2" t="s">
        <v>159</v>
      </c>
      <c r="J20" s="2" t="s">
        <v>80</v>
      </c>
      <c r="K20" s="2" t="s">
        <v>186</v>
      </c>
      <c r="L20" s="149" t="s">
        <v>160</v>
      </c>
      <c r="M20" s="149"/>
      <c r="N20" s="149"/>
      <c r="O20" s="5">
        <f>(M21*O10*10^3/(M21+O10*10^3))/10^3</f>
        <v>1.3328497597243629</v>
      </c>
      <c r="P20" s="93" t="s">
        <v>57</v>
      </c>
      <c r="Q20" s="3"/>
      <c r="R20" s="13"/>
      <c r="S20" s="13"/>
      <c r="T20" s="13"/>
    </row>
    <row r="21" spans="1:20">
      <c r="A21" s="23">
        <v>16</v>
      </c>
      <c r="B21" s="44" t="str">
        <f>+'Example 1'!B21</f>
        <v>2N5460</v>
      </c>
      <c r="C21" s="44" t="str">
        <f>+'Example 1'!C21</f>
        <v>VDS=15V - VGS=0V - f=1kHz</v>
      </c>
      <c r="D21" s="45">
        <f>+'Example 1'!D21</f>
        <v>4000</v>
      </c>
      <c r="E21" s="45">
        <f>+'Example 1'!E21</f>
        <v>75</v>
      </c>
      <c r="F21" s="45">
        <f>+'Example 1'!F21</f>
        <v>5</v>
      </c>
      <c r="G21" s="2"/>
      <c r="H21" s="2" t="s">
        <v>180</v>
      </c>
      <c r="I21" s="2" t="s">
        <v>21</v>
      </c>
      <c r="J21" s="2" t="s">
        <v>187</v>
      </c>
      <c r="K21" s="2"/>
      <c r="L21" s="93" t="s">
        <v>181</v>
      </c>
      <c r="M21" s="16">
        <f>(I8*J8/(I8+J8)*10^3)</f>
        <v>1428.0163201865164</v>
      </c>
      <c r="N21" s="17" t="s">
        <v>56</v>
      </c>
      <c r="O21" s="42">
        <f>K11*M21/(1+K11*M21)</f>
        <v>0.91460379612423681</v>
      </c>
      <c r="P21" s="93" t="s">
        <v>22</v>
      </c>
      <c r="Q21" s="3"/>
      <c r="R21" s="13"/>
      <c r="S21" s="13"/>
      <c r="T21" s="13"/>
    </row>
    <row r="22" spans="1:20">
      <c r="A22" s="23">
        <v>17</v>
      </c>
      <c r="B22" s="44" t="str">
        <f>+'Example 1'!B22</f>
        <v>2N5486</v>
      </c>
      <c r="C22" s="44" t="str">
        <f>+'Example 1'!C22</f>
        <v>VDS=15V - VGS=0V - f=1kHz</v>
      </c>
      <c r="D22" s="45">
        <f>+'Example 1'!D22</f>
        <v>8000</v>
      </c>
      <c r="E22" s="45">
        <f>+'Example 1'!E22</f>
        <v>75</v>
      </c>
      <c r="F22" s="45">
        <f>+'Example 1'!F22</f>
        <v>20</v>
      </c>
      <c r="G22" s="2"/>
      <c r="H22" s="2" t="s">
        <v>192</v>
      </c>
      <c r="I22" s="2"/>
      <c r="J22" s="38"/>
      <c r="K22" s="2"/>
      <c r="L22" s="2"/>
      <c r="M22" s="93"/>
      <c r="N22" s="93"/>
      <c r="O22" s="46"/>
      <c r="P22" s="93"/>
      <c r="Q22" s="33"/>
      <c r="R22" s="13"/>
      <c r="S22" s="13"/>
      <c r="T22" s="13"/>
    </row>
    <row r="23" spans="1:20">
      <c r="A23" s="23">
        <v>18</v>
      </c>
      <c r="B23" s="44" t="str">
        <f>+'Example 1'!B23</f>
        <v>BC264A</v>
      </c>
      <c r="C23" s="44" t="str">
        <f>+'Example 1'!C23</f>
        <v>VDS=15V - VGS=0V - f=1kHz</v>
      </c>
      <c r="D23" s="45">
        <f>+'Example 1'!D23</f>
        <v>3500</v>
      </c>
      <c r="E23" s="45" t="str">
        <f>+'Example 1'!E23</f>
        <v>Ikke opgivet</v>
      </c>
      <c r="F23" s="45">
        <f>+'Example 1'!F23</f>
        <v>4.5</v>
      </c>
      <c r="G23" s="2"/>
      <c r="H23" s="2" t="s">
        <v>292</v>
      </c>
      <c r="I23" s="24"/>
      <c r="J23" s="25"/>
      <c r="K23" s="24"/>
      <c r="L23" s="24"/>
      <c r="M23" s="24"/>
      <c r="N23" s="24"/>
      <c r="O23" s="59">
        <f>O12/O20</f>
        <v>750.27210884353747</v>
      </c>
      <c r="P23" s="93" t="s">
        <v>22</v>
      </c>
      <c r="Q23" s="33"/>
      <c r="R23" s="13"/>
      <c r="S23" s="13"/>
      <c r="T23" s="13"/>
    </row>
    <row r="24" spans="1:20">
      <c r="A24" s="23">
        <v>19</v>
      </c>
      <c r="B24" s="44" t="str">
        <f>+'Example 1'!B24</f>
        <v>BF245A</v>
      </c>
      <c r="C24" s="44" t="str">
        <f>+'Example 1'!C24</f>
        <v>VDS=15V - VGS=0V - f=1kHz</v>
      </c>
      <c r="D24" s="45">
        <f>+'Example 1'!D24</f>
        <v>6500</v>
      </c>
      <c r="E24" s="45">
        <f>+'Example 1'!E24</f>
        <v>40</v>
      </c>
      <c r="F24" s="45" t="str">
        <f>+'Example 1'!F24</f>
        <v>6.5</v>
      </c>
      <c r="G24" s="2"/>
      <c r="H24" s="2" t="s">
        <v>293</v>
      </c>
      <c r="I24" s="2"/>
      <c r="J24" s="24"/>
      <c r="K24" s="57"/>
      <c r="L24" s="93"/>
      <c r="M24" s="24"/>
      <c r="N24" s="25"/>
      <c r="O24" s="20"/>
      <c r="P24" s="93"/>
      <c r="Q24" s="33"/>
      <c r="R24" s="13"/>
      <c r="S24" s="13"/>
      <c r="T24" s="13"/>
    </row>
    <row r="25" spans="1:20">
      <c r="A25" s="23">
        <v>20</v>
      </c>
      <c r="B25" s="44" t="str">
        <f>+'Example 1'!B25</f>
        <v>BF256B</v>
      </c>
      <c r="C25" s="44" t="str">
        <f>+'Example 1'!C25</f>
        <v>VDS=15V - VGS=0V - f=1kHz</v>
      </c>
      <c r="D25" s="45">
        <f>+'Example 1'!D25</f>
        <v>4500</v>
      </c>
      <c r="E25" s="45" t="str">
        <f>+'Example 1'!E25</f>
        <v>Ikke opgivet</v>
      </c>
      <c r="F25" s="45">
        <f>+'Example 1'!F25</f>
        <v>13</v>
      </c>
      <c r="G25" s="2"/>
      <c r="H25" s="2" t="s">
        <v>24</v>
      </c>
      <c r="I25" s="2"/>
      <c r="J25" s="2" t="s">
        <v>23</v>
      </c>
      <c r="K25" s="2" t="s">
        <v>25</v>
      </c>
      <c r="L25" s="2"/>
      <c r="M25" s="2"/>
      <c r="N25" s="24"/>
      <c r="O25" s="5">
        <f>1/(2*PI()*O12*10^3*L8*10^-6)</f>
        <v>1.5915494309189537</v>
      </c>
      <c r="P25" s="93" t="s">
        <v>26</v>
      </c>
      <c r="Q25" s="35"/>
      <c r="R25" s="13"/>
      <c r="S25" s="13"/>
      <c r="T25" s="13"/>
    </row>
    <row r="26" spans="1:20">
      <c r="A26" s="23">
        <v>21</v>
      </c>
      <c r="B26" s="44" t="str">
        <f>+'Example 1'!B26</f>
        <v>MPF102</v>
      </c>
      <c r="C26" s="44" t="str">
        <f>+'Example 1'!C26</f>
        <v>VDS=15V - VGS=0V - f=1kHz</v>
      </c>
      <c r="D26" s="45">
        <f>+'Example 1'!D26</f>
        <v>7500</v>
      </c>
      <c r="E26" s="45" t="str">
        <f>+'Example 1'!E26</f>
        <v>Ikke opgivet</v>
      </c>
      <c r="F26" s="45">
        <f>+'Example 1'!F26</f>
        <v>20</v>
      </c>
      <c r="G26" s="2"/>
      <c r="H26" s="2" t="s">
        <v>27</v>
      </c>
      <c r="I26" s="2"/>
      <c r="J26" s="2" t="s">
        <v>28</v>
      </c>
      <c r="K26" s="2" t="s">
        <v>193</v>
      </c>
      <c r="L26" s="2"/>
      <c r="M26" s="2"/>
      <c r="N26" s="24"/>
      <c r="O26" s="5">
        <f>1/(2*PI()*J8*10^3*M8*10^-6)</f>
        <v>0.67725507698678855</v>
      </c>
      <c r="P26" s="93" t="s">
        <v>26</v>
      </c>
      <c r="Q26" s="3"/>
      <c r="R26" s="13"/>
      <c r="S26" s="13"/>
      <c r="T26" s="13"/>
    </row>
    <row r="27" spans="1:20">
      <c r="A27" s="23">
        <v>22</v>
      </c>
      <c r="B27" s="44" t="str">
        <f>+'Example 1'!B27</f>
        <v>NTE312</v>
      </c>
      <c r="C27" s="44" t="str">
        <f>+'Example 1'!C27</f>
        <v>VDS=15V - VGS=0V - f=1kHz</v>
      </c>
      <c r="D27" s="45">
        <f>+'Example 1'!D27</f>
        <v>7500</v>
      </c>
      <c r="E27" s="45">
        <f>+'Example 1'!E27</f>
        <v>50</v>
      </c>
      <c r="F27" s="45">
        <f>+'Example 1'!F27</f>
        <v>15</v>
      </c>
      <c r="G27" s="2"/>
      <c r="H27" s="2" t="s">
        <v>61</v>
      </c>
      <c r="I27" s="2"/>
      <c r="J27" s="2"/>
      <c r="K27" s="2"/>
      <c r="L27" s="2"/>
      <c r="M27" s="2"/>
      <c r="N27" s="24"/>
      <c r="O27" s="2"/>
      <c r="P27" s="2"/>
      <c r="Q27" s="3"/>
      <c r="R27" s="13"/>
      <c r="S27" s="13"/>
      <c r="T27" s="13"/>
    </row>
    <row r="28" spans="1:20">
      <c r="A28" s="23">
        <v>23</v>
      </c>
      <c r="B28" s="44" t="str">
        <f>+'Example 1'!B28</f>
        <v>LS5905</v>
      </c>
      <c r="C28" s="44" t="str">
        <f>+'Example 1'!C28</f>
        <v>VDS=10V - VGS=0V - f=1kHz</v>
      </c>
      <c r="D28" s="45">
        <f>+'Example 1'!D28</f>
        <v>200</v>
      </c>
      <c r="E28" s="45">
        <f>+'Example 1'!E28</f>
        <v>5</v>
      </c>
      <c r="F28" s="45">
        <f>+'Example 1'!F28</f>
        <v>1</v>
      </c>
      <c r="G28" s="2"/>
      <c r="H28" s="2"/>
      <c r="I28" s="2"/>
      <c r="J28" s="16"/>
      <c r="K28" s="17"/>
      <c r="L28" s="2"/>
      <c r="M28" s="2"/>
      <c r="N28" s="25"/>
      <c r="O28" s="93"/>
      <c r="P28" s="17"/>
      <c r="Q28" s="35"/>
      <c r="R28" s="13"/>
      <c r="S28" s="13"/>
      <c r="T28" s="13"/>
    </row>
    <row r="29" spans="1:20">
      <c r="A29" s="23">
        <v>24</v>
      </c>
      <c r="B29" s="44">
        <f>+'Example 1'!B29</f>
        <v>0</v>
      </c>
      <c r="C29" s="44">
        <f>+'Example 1'!C29</f>
        <v>0</v>
      </c>
      <c r="D29" s="45">
        <f>+'Example 1'!D29</f>
        <v>0</v>
      </c>
      <c r="E29" s="45">
        <f>+'Example 1'!E29</f>
        <v>0</v>
      </c>
      <c r="F29" s="45">
        <f>+'Example 1'!F29</f>
        <v>0</v>
      </c>
      <c r="G29" s="2"/>
      <c r="H29" s="24" t="s">
        <v>195</v>
      </c>
      <c r="I29" s="2"/>
      <c r="J29" s="16"/>
      <c r="K29" s="17"/>
      <c r="L29" s="2"/>
      <c r="M29" s="2"/>
      <c r="N29" s="25"/>
      <c r="O29" s="93"/>
      <c r="P29" s="17"/>
      <c r="Q29" s="35"/>
      <c r="R29" s="13"/>
      <c r="S29" s="13"/>
      <c r="T29" s="13"/>
    </row>
    <row r="30" spans="1:20">
      <c r="A30" s="23">
        <v>25</v>
      </c>
      <c r="B30" s="44">
        <f>+'Example 1'!B30</f>
        <v>0</v>
      </c>
      <c r="C30" s="44">
        <f>+'Example 1'!C30</f>
        <v>0</v>
      </c>
      <c r="D30" s="45">
        <f>+'Example 1'!D30</f>
        <v>0</v>
      </c>
      <c r="E30" s="45">
        <f>+'Example 1'!E30</f>
        <v>0</v>
      </c>
      <c r="F30" s="45">
        <f>+'Example 1'!F30</f>
        <v>0</v>
      </c>
      <c r="G30" s="2"/>
      <c r="H30" s="24" t="s">
        <v>196</v>
      </c>
      <c r="I30" s="2"/>
      <c r="J30" s="2"/>
      <c r="K30" s="2"/>
      <c r="L30" s="2"/>
      <c r="M30" s="2"/>
      <c r="N30" s="24"/>
      <c r="O30" s="46"/>
      <c r="P30" s="93"/>
      <c r="Q30" s="33"/>
      <c r="R30" s="13"/>
      <c r="S30" s="13"/>
      <c r="T30" s="13"/>
    </row>
    <row r="31" spans="1:20">
      <c r="A31" s="23">
        <v>26</v>
      </c>
      <c r="B31" s="44">
        <f>+'Example 1'!B31</f>
        <v>0</v>
      </c>
      <c r="C31" s="44">
        <f>+'Example 1'!C31</f>
        <v>0</v>
      </c>
      <c r="D31" s="45">
        <f>+'Example 1'!D31</f>
        <v>0</v>
      </c>
      <c r="E31" s="45">
        <f>+'Example 1'!E31</f>
        <v>0</v>
      </c>
      <c r="F31" s="45">
        <f>+'Example 1'!F31</f>
        <v>0</v>
      </c>
      <c r="G31" s="2"/>
      <c r="H31" s="2" t="s">
        <v>250</v>
      </c>
      <c r="I31" s="2"/>
      <c r="J31" s="2"/>
      <c r="K31" s="2"/>
      <c r="L31" s="2"/>
      <c r="M31" s="2"/>
      <c r="N31" s="24"/>
      <c r="O31" s="46"/>
      <c r="P31" s="93"/>
      <c r="Q31" s="33"/>
      <c r="R31" s="13"/>
      <c r="S31" s="13"/>
      <c r="T31" s="13"/>
    </row>
    <row r="32" spans="1:20">
      <c r="A32" s="23">
        <v>27</v>
      </c>
      <c r="B32" s="44">
        <f>+'Example 1'!B32</f>
        <v>0</v>
      </c>
      <c r="C32" s="44">
        <f>+'Example 1'!C32</f>
        <v>0</v>
      </c>
      <c r="D32" s="45">
        <f>+'Example 1'!D32</f>
        <v>0</v>
      </c>
      <c r="E32" s="45">
        <f>+'Example 1'!E32</f>
        <v>0</v>
      </c>
      <c r="F32" s="45">
        <f>+'Example 1'!F32</f>
        <v>0</v>
      </c>
      <c r="G32" s="2"/>
      <c r="H32" s="2"/>
      <c r="I32" s="2"/>
      <c r="J32" s="2"/>
      <c r="K32" s="2"/>
      <c r="L32" s="2"/>
      <c r="M32" s="2"/>
      <c r="N32" s="24"/>
      <c r="O32" s="2"/>
      <c r="P32" s="2"/>
      <c r="Q32" s="3"/>
      <c r="R32" s="13"/>
      <c r="S32" s="13"/>
      <c r="T32" s="13"/>
    </row>
    <row r="33" spans="1:20">
      <c r="A33" s="23">
        <v>28</v>
      </c>
      <c r="B33" s="44">
        <f>+'Example 1'!B33</f>
        <v>0</v>
      </c>
      <c r="C33" s="44">
        <f>+'Example 1'!C33</f>
        <v>0</v>
      </c>
      <c r="D33" s="45">
        <f>+'Example 1'!D33</f>
        <v>0</v>
      </c>
      <c r="E33" s="45">
        <f>+'Example 1'!E33</f>
        <v>0</v>
      </c>
      <c r="F33" s="45">
        <f>+'Example 1'!F33</f>
        <v>0</v>
      </c>
      <c r="G33" s="2"/>
      <c r="H33" s="2"/>
      <c r="I33" s="149" t="s">
        <v>194</v>
      </c>
      <c r="J33" s="149"/>
      <c r="K33" s="149"/>
      <c r="L33" s="149"/>
      <c r="M33" s="149"/>
      <c r="N33" s="24"/>
      <c r="O33" s="2"/>
      <c r="P33" s="2"/>
      <c r="Q33" s="3"/>
      <c r="R33" s="13"/>
      <c r="S33" s="13"/>
      <c r="T33" s="13"/>
    </row>
    <row r="34" spans="1:20">
      <c r="A34" s="23">
        <v>29</v>
      </c>
      <c r="B34" s="44">
        <f>+'Example 1'!B34</f>
        <v>0</v>
      </c>
      <c r="C34" s="44">
        <f>+'Example 1'!C34</f>
        <v>0</v>
      </c>
      <c r="D34" s="45">
        <f>+'Example 1'!D34</f>
        <v>0</v>
      </c>
      <c r="E34" s="45">
        <f>+'Example 1'!E34</f>
        <v>0</v>
      </c>
      <c r="F34" s="45">
        <f>+'Example 1'!F34</f>
        <v>0</v>
      </c>
      <c r="G34" s="2"/>
      <c r="H34" s="2"/>
      <c r="I34" s="2"/>
      <c r="J34" s="156"/>
      <c r="K34" s="156"/>
      <c r="L34" s="156"/>
      <c r="M34" s="2"/>
      <c r="N34" s="24"/>
      <c r="O34" s="20"/>
      <c r="P34" s="93"/>
      <c r="Q34" s="3"/>
      <c r="R34" s="13"/>
      <c r="S34" s="13"/>
      <c r="T34" s="13"/>
    </row>
    <row r="35" spans="1:20">
      <c r="A35" s="23">
        <v>30</v>
      </c>
      <c r="B35" s="44">
        <f>+'Example 1'!B35</f>
        <v>0</v>
      </c>
      <c r="C35" s="44">
        <f>+'Example 1'!C35</f>
        <v>0</v>
      </c>
      <c r="D35" s="45">
        <f>+'Example 1'!D35</f>
        <v>0</v>
      </c>
      <c r="E35" s="45">
        <f>+'Example 1'!E35</f>
        <v>0</v>
      </c>
      <c r="F35" s="45">
        <f>+'Example 1'!F35</f>
        <v>0</v>
      </c>
      <c r="G35" s="2"/>
      <c r="H35" s="2"/>
      <c r="I35" s="2"/>
      <c r="J35" s="156" t="s">
        <v>40</v>
      </c>
      <c r="K35" s="156"/>
      <c r="L35" s="156"/>
      <c r="M35" s="2"/>
      <c r="N35" s="25"/>
      <c r="O35" s="56"/>
      <c r="P35" s="93"/>
      <c r="Q35" s="3"/>
      <c r="R35" s="13"/>
      <c r="S35" s="13"/>
      <c r="T35" s="13"/>
    </row>
    <row r="36" spans="1:20">
      <c r="A36" s="27"/>
      <c r="B36" s="2"/>
      <c r="C36" s="2"/>
      <c r="D36" s="2"/>
      <c r="E36" s="2"/>
      <c r="F36" s="2"/>
      <c r="G36" s="2"/>
      <c r="H36" s="2"/>
      <c r="I36" s="2"/>
      <c r="J36" s="153" t="s">
        <v>41</v>
      </c>
      <c r="K36" s="153"/>
      <c r="L36" s="153"/>
      <c r="M36" s="2"/>
      <c r="N36" s="24"/>
      <c r="O36" s="16"/>
      <c r="P36" s="93"/>
      <c r="Q36" s="3"/>
      <c r="R36" s="13"/>
      <c r="S36" s="13"/>
      <c r="T36" s="13"/>
    </row>
    <row r="37" spans="1:20" ht="18.75">
      <c r="A37" s="27"/>
      <c r="B37" s="2"/>
      <c r="C37" s="2"/>
      <c r="D37" s="2"/>
      <c r="E37" s="2"/>
      <c r="F37" s="2"/>
      <c r="G37" s="2"/>
      <c r="H37" s="24"/>
      <c r="I37" s="2"/>
      <c r="J37" s="154" t="s">
        <v>42</v>
      </c>
      <c r="K37" s="154"/>
      <c r="L37" s="154"/>
      <c r="M37" s="2"/>
      <c r="N37" s="24"/>
      <c r="O37" s="24"/>
      <c r="P37" s="24"/>
      <c r="Q37" s="3"/>
      <c r="R37" s="13"/>
      <c r="S37" s="13"/>
      <c r="T37" s="13"/>
    </row>
    <row r="38" spans="1:20">
      <c r="A38" s="27"/>
      <c r="B38" s="153" t="s">
        <v>188</v>
      </c>
      <c r="C38" s="153"/>
      <c r="D38" s="153"/>
      <c r="E38" s="153"/>
      <c r="F38" s="2"/>
      <c r="G38" s="2"/>
      <c r="H38" s="24"/>
      <c r="I38" s="24"/>
      <c r="J38" s="24"/>
      <c r="K38" s="24"/>
      <c r="L38" s="24"/>
      <c r="M38" s="24"/>
      <c r="N38" s="24"/>
      <c r="O38" s="24"/>
      <c r="P38" s="24"/>
      <c r="Q38" s="3"/>
      <c r="R38" s="13"/>
      <c r="S38" s="13"/>
      <c r="T38" s="13"/>
    </row>
    <row r="39" spans="1:20" ht="15.75">
      <c r="A39" s="27"/>
      <c r="B39" s="2"/>
      <c r="C39" s="2"/>
      <c r="D39" s="2"/>
      <c r="E39" s="2"/>
      <c r="F39" s="2"/>
      <c r="G39" s="2"/>
      <c r="H39" s="159" t="s">
        <v>189</v>
      </c>
      <c r="I39" s="159"/>
      <c r="J39" s="159"/>
      <c r="K39" s="159"/>
      <c r="L39" s="159"/>
      <c r="M39" s="159"/>
      <c r="N39" s="159"/>
      <c r="O39" s="159"/>
      <c r="P39" s="25">
        <f>0.915/1</f>
        <v>0.91500000000000004</v>
      </c>
      <c r="Q39" s="3"/>
      <c r="R39" s="13"/>
      <c r="S39" s="13"/>
      <c r="T39" s="13"/>
    </row>
    <row r="40" spans="1:20" ht="15.75">
      <c r="A40" s="27"/>
      <c r="B40" s="2"/>
      <c r="C40" s="2"/>
      <c r="D40" s="2"/>
      <c r="E40" s="2"/>
      <c r="F40" s="2"/>
      <c r="G40" s="2"/>
      <c r="H40" s="159" t="s">
        <v>190</v>
      </c>
      <c r="I40" s="159"/>
      <c r="J40" s="159"/>
      <c r="K40" s="159"/>
      <c r="L40" s="159"/>
      <c r="M40" s="159"/>
      <c r="N40" s="159"/>
      <c r="O40" s="159"/>
      <c r="P40" s="24"/>
      <c r="Q40" s="3"/>
      <c r="R40" s="13"/>
      <c r="S40" s="13"/>
      <c r="T40" s="13"/>
    </row>
    <row r="41" spans="1:20">
      <c r="A41" s="2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13"/>
      <c r="S41" s="13"/>
      <c r="T41" s="13"/>
    </row>
    <row r="42" spans="1:20">
      <c r="A42" s="2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13"/>
      <c r="S42" s="13"/>
      <c r="T42" s="13"/>
    </row>
    <row r="43" spans="1:20">
      <c r="A43" s="2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13"/>
      <c r="S43" s="13"/>
      <c r="T43" s="13"/>
    </row>
    <row r="44" spans="1:20">
      <c r="A44" s="27"/>
      <c r="B44" s="2"/>
      <c r="C44" s="2"/>
      <c r="D44" s="2"/>
      <c r="E44" s="2"/>
      <c r="F44" s="2"/>
      <c r="G44" s="2"/>
      <c r="H44" s="24"/>
      <c r="I44" s="2"/>
      <c r="J44" s="2"/>
      <c r="K44" s="2"/>
      <c r="L44" s="2"/>
      <c r="M44" s="2"/>
      <c r="N44" s="2"/>
      <c r="O44" s="2"/>
      <c r="P44" s="2"/>
      <c r="Q44" s="3"/>
      <c r="R44" s="13"/>
      <c r="S44" s="13"/>
      <c r="T44" s="13"/>
    </row>
    <row r="45" spans="1:20">
      <c r="A45" s="27"/>
      <c r="B45" s="2"/>
      <c r="C45" s="2"/>
      <c r="D45" s="2"/>
      <c r="E45" s="2"/>
      <c r="F45" s="2"/>
      <c r="G45" s="2"/>
      <c r="H45" s="24"/>
      <c r="I45" s="2"/>
      <c r="J45" s="2"/>
      <c r="K45" s="2"/>
      <c r="L45" s="2"/>
      <c r="M45" s="2"/>
      <c r="N45" s="39"/>
      <c r="O45" s="2"/>
      <c r="P45" s="2"/>
      <c r="Q45" s="3"/>
      <c r="R45" s="13"/>
      <c r="S45" s="13"/>
      <c r="T45" s="13"/>
    </row>
    <row r="46" spans="1:20">
      <c r="A46" s="2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9"/>
      <c r="O46" s="2"/>
      <c r="P46" s="2"/>
      <c r="Q46" s="3"/>
      <c r="R46" s="13"/>
      <c r="S46" s="13"/>
      <c r="T46" s="13"/>
    </row>
    <row r="47" spans="1:20">
      <c r="A47" s="27"/>
      <c r="B47" s="2"/>
      <c r="C47" s="2"/>
      <c r="D47" s="2"/>
      <c r="E47" s="2"/>
      <c r="F47" s="2"/>
      <c r="G47" s="2"/>
      <c r="H47" s="2"/>
      <c r="I47" s="24"/>
      <c r="J47" s="36"/>
      <c r="K47" s="36"/>
      <c r="L47" s="2"/>
      <c r="M47" s="2"/>
      <c r="N47" s="2"/>
      <c r="O47" s="2"/>
      <c r="P47" s="2"/>
      <c r="Q47" s="3"/>
      <c r="R47" s="13"/>
      <c r="S47" s="13"/>
      <c r="T47" s="13"/>
    </row>
    <row r="48" spans="1:20">
      <c r="A48" s="27"/>
      <c r="B48" s="2"/>
      <c r="C48" s="2"/>
      <c r="D48" s="2"/>
      <c r="E48" s="2"/>
      <c r="F48" s="2"/>
      <c r="G48" s="2"/>
      <c r="H48" s="2"/>
      <c r="I48" s="156"/>
      <c r="J48" s="156"/>
      <c r="K48" s="156"/>
      <c r="L48" s="2"/>
      <c r="M48" s="2"/>
      <c r="N48" s="2"/>
      <c r="O48" s="2"/>
      <c r="P48" s="2"/>
      <c r="Q48" s="3"/>
      <c r="R48" s="13"/>
      <c r="S48" s="13"/>
      <c r="T48" s="13"/>
    </row>
    <row r="49" spans="1:20">
      <c r="A49" s="27"/>
      <c r="B49" s="2"/>
      <c r="C49" s="2"/>
      <c r="D49" s="2"/>
      <c r="E49" s="2"/>
      <c r="F49" s="2"/>
      <c r="G49" s="2"/>
      <c r="H49" s="2"/>
      <c r="I49" s="141"/>
      <c r="J49" s="141"/>
      <c r="K49" s="141"/>
      <c r="L49" s="2"/>
      <c r="M49" s="2"/>
      <c r="N49" s="2"/>
      <c r="O49" s="2"/>
      <c r="P49" s="2"/>
      <c r="Q49" s="3"/>
      <c r="R49" s="13"/>
      <c r="S49" s="13"/>
      <c r="T49" s="13"/>
    </row>
    <row r="50" spans="1:20">
      <c r="A50" s="27"/>
      <c r="B50" s="2"/>
      <c r="C50" s="2"/>
      <c r="D50" s="2"/>
      <c r="E50" s="2"/>
      <c r="F50" s="2"/>
      <c r="G50" s="2"/>
      <c r="H50" s="2"/>
      <c r="I50" s="153"/>
      <c r="J50" s="153"/>
      <c r="K50" s="153"/>
      <c r="L50" s="2"/>
      <c r="M50" s="2"/>
      <c r="N50" s="2"/>
      <c r="O50" s="2"/>
      <c r="P50" s="2"/>
      <c r="Q50" s="3"/>
      <c r="R50" s="13"/>
      <c r="S50" s="13"/>
      <c r="T50" s="13"/>
    </row>
    <row r="51" spans="1:20" ht="18.75">
      <c r="A51" s="27"/>
      <c r="B51" s="2"/>
      <c r="C51" s="2"/>
      <c r="D51" s="2"/>
      <c r="E51" s="2"/>
      <c r="F51" s="2"/>
      <c r="G51" s="2"/>
      <c r="H51" s="2"/>
      <c r="I51" s="154"/>
      <c r="J51" s="154"/>
      <c r="K51" s="154"/>
      <c r="L51" s="2"/>
      <c r="M51" s="2"/>
      <c r="N51" s="2"/>
      <c r="O51" s="2"/>
      <c r="P51" s="2"/>
      <c r="Q51" s="3"/>
      <c r="R51" s="13"/>
      <c r="S51" s="13"/>
      <c r="T51" s="13"/>
    </row>
    <row r="52" spans="1:20">
      <c r="A52" s="2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13"/>
      <c r="S52" s="13"/>
      <c r="T52" s="13"/>
    </row>
    <row r="53" spans="1:20">
      <c r="A53" s="2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13"/>
      <c r="S53" s="13"/>
      <c r="T53" s="13"/>
    </row>
    <row r="54" spans="1:20">
      <c r="A54" s="2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13"/>
      <c r="S54" s="13"/>
      <c r="T54" s="13"/>
    </row>
    <row r="55" spans="1:20">
      <c r="A55" s="2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13"/>
      <c r="S55" s="13"/>
      <c r="T55" s="13"/>
    </row>
    <row r="56" spans="1:20">
      <c r="A56" s="2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13"/>
      <c r="S56" s="13"/>
      <c r="T56" s="13"/>
    </row>
    <row r="57" spans="1:20" ht="15.75" thickBot="1">
      <c r="A57" s="114" t="s">
        <v>36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29" t="s">
        <v>43</v>
      </c>
      <c r="P57" s="129"/>
      <c r="Q57" s="130"/>
      <c r="R57" s="13"/>
      <c r="S57" s="13"/>
      <c r="T57" s="13"/>
    </row>
    <row r="58" spans="1:20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</sheetData>
  <mergeCells count="24">
    <mergeCell ref="I51:K51"/>
    <mergeCell ref="O57:Q57"/>
    <mergeCell ref="I10:I11"/>
    <mergeCell ref="L20:N20"/>
    <mergeCell ref="N6:O6"/>
    <mergeCell ref="L6:M6"/>
    <mergeCell ref="H39:O39"/>
    <mergeCell ref="B38:E38"/>
    <mergeCell ref="I48:K48"/>
    <mergeCell ref="I49:K49"/>
    <mergeCell ref="I50:K50"/>
    <mergeCell ref="H6:J6"/>
    <mergeCell ref="I33:M33"/>
    <mergeCell ref="J34:L34"/>
    <mergeCell ref="J35:L35"/>
    <mergeCell ref="J36:L36"/>
    <mergeCell ref="J37:L37"/>
    <mergeCell ref="H40:O40"/>
    <mergeCell ref="H5:O5"/>
    <mergeCell ref="B1:O1"/>
    <mergeCell ref="A2:B4"/>
    <mergeCell ref="C2:C4"/>
    <mergeCell ref="J4:K4"/>
    <mergeCell ref="G2:H3"/>
  </mergeCells>
  <hyperlinks>
    <hyperlink ref="B38:E38" r:id="rId1" display="Source følger "/>
    <hyperlink ref="J36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"/>
  <sheetViews>
    <sheetView workbookViewId="0"/>
  </sheetViews>
  <sheetFormatPr defaultRowHeight="15"/>
  <cols>
    <col min="1" max="1" width="7.85546875" style="22" customWidth="1"/>
    <col min="2" max="2" width="19.7109375" style="22" customWidth="1"/>
    <col min="3" max="3" width="26.7109375" style="22" customWidth="1"/>
    <col min="4" max="6" width="12.7109375" style="22" customWidth="1"/>
    <col min="7" max="7" width="4.7109375" style="22" customWidth="1"/>
    <col min="8" max="8" width="20.140625" style="22" customWidth="1"/>
    <col min="9" max="9" width="10.7109375" style="22" customWidth="1"/>
    <col min="10" max="10" width="15.7109375" style="22" customWidth="1"/>
    <col min="11" max="12" width="19" style="22" customWidth="1"/>
    <col min="13" max="13" width="14.7109375" style="22" customWidth="1"/>
    <col min="14" max="14" width="13.7109375" style="22" customWidth="1"/>
    <col min="15" max="16" width="11.7109375" style="22" customWidth="1"/>
    <col min="17" max="17" width="4.7109375" style="22" customWidth="1"/>
    <col min="18" max="16384" width="9.140625" style="22"/>
  </cols>
  <sheetData>
    <row r="1" spans="1:20" ht="24" customHeight="1">
      <c r="A1" s="21"/>
      <c r="B1" s="131" t="s">
        <v>254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94"/>
      <c r="Q1" s="30"/>
      <c r="R1" s="13"/>
      <c r="S1" s="13"/>
      <c r="T1" s="13"/>
    </row>
    <row r="2" spans="1:20">
      <c r="A2" s="132" t="s">
        <v>31</v>
      </c>
      <c r="B2" s="133"/>
      <c r="C2" s="138" t="s">
        <v>7</v>
      </c>
      <c r="D2" s="11" t="s">
        <v>34</v>
      </c>
      <c r="E2" s="8" t="s">
        <v>35</v>
      </c>
      <c r="F2" s="106" t="s">
        <v>45</v>
      </c>
      <c r="G2" s="150" t="s">
        <v>182</v>
      </c>
      <c r="H2" s="133"/>
      <c r="I2" s="43"/>
      <c r="J2" s="2"/>
      <c r="K2" s="2"/>
      <c r="L2" s="2"/>
      <c r="M2" s="2"/>
      <c r="N2" s="2"/>
      <c r="O2" s="2"/>
      <c r="P2" s="2"/>
      <c r="Q2" s="3"/>
      <c r="R2" s="13"/>
      <c r="S2" s="13"/>
      <c r="T2" s="13"/>
    </row>
    <row r="3" spans="1:20">
      <c r="A3" s="134"/>
      <c r="B3" s="135"/>
      <c r="C3" s="139"/>
      <c r="D3" s="7" t="s">
        <v>20</v>
      </c>
      <c r="E3" s="9" t="s">
        <v>20</v>
      </c>
      <c r="F3" s="107" t="s">
        <v>44</v>
      </c>
      <c r="G3" s="151"/>
      <c r="H3" s="137"/>
      <c r="I3" s="43"/>
      <c r="J3" s="2"/>
      <c r="K3" s="2"/>
      <c r="L3" s="2"/>
      <c r="M3" s="2"/>
      <c r="N3" s="2"/>
      <c r="O3" s="2"/>
      <c r="P3" s="2"/>
      <c r="Q3" s="3"/>
      <c r="R3" s="13"/>
      <c r="S3" s="13"/>
      <c r="T3" s="13"/>
    </row>
    <row r="4" spans="1:20">
      <c r="A4" s="136"/>
      <c r="B4" s="137"/>
      <c r="C4" s="140"/>
      <c r="D4" s="7" t="s">
        <v>64</v>
      </c>
      <c r="E4" s="9" t="s">
        <v>65</v>
      </c>
      <c r="F4" s="14" t="s">
        <v>121</v>
      </c>
      <c r="G4" s="97"/>
      <c r="H4" s="43"/>
      <c r="I4" s="43"/>
      <c r="J4" s="147" t="s">
        <v>51</v>
      </c>
      <c r="K4" s="147"/>
      <c r="L4" s="61" t="str">
        <f>VLOOKUP(I10,A6:F35,2)</f>
        <v>2N5486</v>
      </c>
      <c r="M4" s="61">
        <f>VLOOKUP(I10,A6:F35,6)</f>
        <v>20</v>
      </c>
      <c r="N4" s="97" t="s">
        <v>222</v>
      </c>
      <c r="O4" s="2"/>
      <c r="P4" s="2"/>
      <c r="Q4" s="3"/>
      <c r="R4" s="13"/>
      <c r="S4" s="13"/>
      <c r="T4" s="13"/>
    </row>
    <row r="5" spans="1:20">
      <c r="A5" s="23" t="s">
        <v>37</v>
      </c>
      <c r="B5" s="1" t="s">
        <v>39</v>
      </c>
      <c r="C5" s="95" t="s">
        <v>30</v>
      </c>
      <c r="D5" s="12" t="s">
        <v>71</v>
      </c>
      <c r="E5" s="10"/>
      <c r="F5" s="15"/>
      <c r="G5" s="93"/>
      <c r="H5" s="142" t="s">
        <v>38</v>
      </c>
      <c r="I5" s="142"/>
      <c r="J5" s="142"/>
      <c r="K5" s="142"/>
      <c r="L5" s="142"/>
      <c r="M5" s="142"/>
      <c r="N5" s="142"/>
      <c r="O5" s="142"/>
      <c r="P5" s="142"/>
      <c r="Q5" s="3"/>
      <c r="R5" s="13"/>
      <c r="S5" s="13"/>
      <c r="T5" s="13"/>
    </row>
    <row r="6" spans="1:20">
      <c r="A6" s="23">
        <v>1</v>
      </c>
      <c r="B6" s="78" t="str">
        <f>+'Example 1'!B6</f>
        <v>2N3069</v>
      </c>
      <c r="C6" s="78" t="str">
        <f>+'Example 1'!C6</f>
        <v>VDS=15V - VGS=0V - f=1kHz</v>
      </c>
      <c r="D6" s="79">
        <f>+'Example 1'!D6</f>
        <v>900</v>
      </c>
      <c r="E6" s="79">
        <f>+'Example 1'!E6</f>
        <v>20</v>
      </c>
      <c r="F6" s="79">
        <f>+'Example 1'!F6</f>
        <v>1</v>
      </c>
      <c r="G6" s="93"/>
      <c r="H6" s="144" t="s">
        <v>57</v>
      </c>
      <c r="I6" s="145"/>
      <c r="J6" s="145"/>
      <c r="K6" s="146"/>
      <c r="L6" s="144" t="s">
        <v>15</v>
      </c>
      <c r="M6" s="145"/>
      <c r="N6" s="146"/>
      <c r="O6" s="144" t="s">
        <v>16</v>
      </c>
      <c r="P6" s="146"/>
      <c r="Q6" s="31"/>
      <c r="R6" s="13"/>
      <c r="S6" s="13"/>
      <c r="T6" s="13"/>
    </row>
    <row r="7" spans="1:20">
      <c r="A7" s="23">
        <v>2</v>
      </c>
      <c r="B7" s="78" t="str">
        <f>+'Example 1'!B7</f>
        <v>2N3684</v>
      </c>
      <c r="C7" s="78" t="str">
        <f>+'Example 1'!C7</f>
        <v>VDS=20V - VGS=0V - f=1kHz</v>
      </c>
      <c r="D7" s="79">
        <f>+'Example 1'!D7</f>
        <v>3000</v>
      </c>
      <c r="E7" s="79">
        <f>+'Example 1'!E7</f>
        <v>50</v>
      </c>
      <c r="F7" s="79">
        <f>+'Example 1'!F7</f>
        <v>7.5</v>
      </c>
      <c r="G7" s="93"/>
      <c r="H7" s="1" t="s">
        <v>11</v>
      </c>
      <c r="I7" s="1" t="s">
        <v>12</v>
      </c>
      <c r="J7" s="1" t="s">
        <v>63</v>
      </c>
      <c r="K7" s="1" t="s">
        <v>262</v>
      </c>
      <c r="L7" s="10" t="s">
        <v>13</v>
      </c>
      <c r="M7" s="10" t="s">
        <v>14</v>
      </c>
      <c r="N7" s="10" t="s">
        <v>116</v>
      </c>
      <c r="O7" s="1" t="s">
        <v>53</v>
      </c>
      <c r="P7" s="1" t="s">
        <v>78</v>
      </c>
      <c r="Q7" s="32"/>
      <c r="R7" s="13"/>
      <c r="S7" s="13"/>
      <c r="T7" s="13"/>
    </row>
    <row r="8" spans="1:20">
      <c r="A8" s="23">
        <v>3</v>
      </c>
      <c r="B8" s="78" t="str">
        <f>+'Example 1'!B8</f>
        <v>2N3685</v>
      </c>
      <c r="C8" s="78" t="str">
        <f>+'Example 1'!C8</f>
        <v>VDS=20V - VGS=0V - f=1kHz</v>
      </c>
      <c r="D8" s="79">
        <f>+'Example 1'!D8</f>
        <v>2500</v>
      </c>
      <c r="E8" s="79">
        <f>+'Example 1'!E8</f>
        <v>25</v>
      </c>
      <c r="F8" s="79">
        <f>+'Example 1'!F8</f>
        <v>3</v>
      </c>
      <c r="G8" s="93"/>
      <c r="H8" s="121">
        <v>1000</v>
      </c>
      <c r="I8" s="121">
        <v>1000</v>
      </c>
      <c r="J8" s="58">
        <f>+O31/1000</f>
        <v>1.3</v>
      </c>
      <c r="K8" s="58">
        <f>+O28/1000</f>
        <v>0.51</v>
      </c>
      <c r="L8" s="121">
        <v>0.1</v>
      </c>
      <c r="M8" s="121">
        <v>4.7</v>
      </c>
      <c r="N8" s="121">
        <v>10</v>
      </c>
      <c r="O8" s="121">
        <v>12</v>
      </c>
      <c r="P8" s="122">
        <v>1E-3</v>
      </c>
      <c r="Q8" s="3"/>
      <c r="R8" s="13"/>
      <c r="S8" s="13"/>
      <c r="T8" s="13"/>
    </row>
    <row r="9" spans="1:20">
      <c r="A9" s="23">
        <v>4</v>
      </c>
      <c r="B9" s="78" t="str">
        <f>+'Example 1'!B9</f>
        <v>2N3686</v>
      </c>
      <c r="C9" s="78" t="str">
        <f>+'Example 1'!C9</f>
        <v>VDS=20V - VGS=0V - f=1kHz</v>
      </c>
      <c r="D9" s="79">
        <f>+'Example 1'!D9</f>
        <v>2000</v>
      </c>
      <c r="E9" s="79">
        <f>+'Example 1'!E9</f>
        <v>10</v>
      </c>
      <c r="F9" s="79">
        <f>+'Example 1'!F9</f>
        <v>1.2</v>
      </c>
      <c r="G9" s="93"/>
      <c r="H9" s="2"/>
      <c r="I9" s="2"/>
      <c r="J9" s="2"/>
      <c r="K9" s="2"/>
      <c r="L9" s="2"/>
      <c r="M9" s="2"/>
      <c r="N9" s="2"/>
      <c r="O9" s="2"/>
      <c r="P9" s="2"/>
      <c r="Q9" s="33"/>
      <c r="R9" s="13"/>
      <c r="S9" s="13"/>
      <c r="T9" s="13"/>
    </row>
    <row r="10" spans="1:20">
      <c r="A10" s="23">
        <v>5</v>
      </c>
      <c r="B10" s="78" t="str">
        <f>+'Example 1'!B10</f>
        <v>2N3686</v>
      </c>
      <c r="C10" s="78" t="str">
        <f>+'Example 1'!C10</f>
        <v>VDS=20V - VGS=0V - f=1kHz</v>
      </c>
      <c r="D10" s="79">
        <f>+'Example 1'!D10</f>
        <v>1500</v>
      </c>
      <c r="E10" s="79">
        <f>+'Example 1'!E10</f>
        <v>5</v>
      </c>
      <c r="F10" s="79">
        <f>+'Example 1'!F10</f>
        <v>0.5</v>
      </c>
      <c r="G10" s="93"/>
      <c r="H10" s="43" t="s">
        <v>123</v>
      </c>
      <c r="I10" s="148">
        <v>17</v>
      </c>
      <c r="J10" s="93" t="str">
        <f>+E2</f>
        <v>gos</v>
      </c>
      <c r="K10" s="4">
        <f>VLOOKUP(I10,A6:F35,5)*10^-6</f>
        <v>7.4999999999999993E-5</v>
      </c>
      <c r="L10" s="93" t="s">
        <v>67</v>
      </c>
      <c r="M10" s="93" t="s">
        <v>81</v>
      </c>
      <c r="N10" s="93" t="s">
        <v>87</v>
      </c>
      <c r="O10" s="5">
        <f>(1/K10)/10^3</f>
        <v>13.333333333333334</v>
      </c>
      <c r="P10" s="17" t="s">
        <v>86</v>
      </c>
      <c r="Q10" s="33"/>
      <c r="R10" s="13"/>
      <c r="S10" s="13"/>
      <c r="T10" s="13"/>
    </row>
    <row r="11" spans="1:20">
      <c r="A11" s="23">
        <v>6</v>
      </c>
      <c r="B11" s="78" t="str">
        <f>+'Example 1'!B11</f>
        <v>2N3819</v>
      </c>
      <c r="C11" s="78" t="str">
        <f>+'Example 1'!C11</f>
        <v>VDS=15V - VGS=0V - f=1kHz</v>
      </c>
      <c r="D11" s="79">
        <f>+'Example 1'!D11</f>
        <v>5500</v>
      </c>
      <c r="E11" s="79">
        <f>+'Example 1'!E11</f>
        <v>25</v>
      </c>
      <c r="F11" s="79">
        <f>+'Example 1'!F11</f>
        <v>22</v>
      </c>
      <c r="G11" s="16"/>
      <c r="H11" s="43" t="s">
        <v>122</v>
      </c>
      <c r="I11" s="148"/>
      <c r="J11" s="93" t="str">
        <f>+D2</f>
        <v>gfs</v>
      </c>
      <c r="K11" s="18">
        <f>VLOOKUP(I10,A6:F35,4)*10^-6</f>
        <v>8.0000000000000002E-3</v>
      </c>
      <c r="L11" s="93" t="s">
        <v>67</v>
      </c>
      <c r="M11" s="93" t="s">
        <v>81</v>
      </c>
      <c r="N11" s="93" t="s">
        <v>88</v>
      </c>
      <c r="O11" s="5">
        <f>(1/K11)/10^3</f>
        <v>0.125</v>
      </c>
      <c r="P11" s="17" t="s">
        <v>86</v>
      </c>
      <c r="Q11" s="33"/>
      <c r="R11" s="13"/>
      <c r="S11" s="13"/>
      <c r="T11" s="13"/>
    </row>
    <row r="12" spans="1:20">
      <c r="A12" s="23">
        <v>7</v>
      </c>
      <c r="B12" s="78" t="str">
        <f>+'Example 1'!B12</f>
        <v>2N3821</v>
      </c>
      <c r="C12" s="78" t="str">
        <f>+'Example 1'!C12</f>
        <v>VDS=15V - VGS=0V - f=1kHz</v>
      </c>
      <c r="D12" s="79">
        <f>+'Example 1'!D12</f>
        <v>4500</v>
      </c>
      <c r="E12" s="79">
        <f>+'Example 1'!E12</f>
        <v>10</v>
      </c>
      <c r="F12" s="79">
        <f>+'Example 1'!F12</f>
        <v>2.5</v>
      </c>
      <c r="G12" s="16"/>
      <c r="H12" s="2" t="s">
        <v>17</v>
      </c>
      <c r="I12" s="2" t="s">
        <v>18</v>
      </c>
      <c r="J12" s="2" t="s">
        <v>115</v>
      </c>
      <c r="K12" s="2"/>
      <c r="L12" s="2"/>
      <c r="M12" s="2"/>
      <c r="N12" s="2"/>
      <c r="O12" s="26">
        <f>+H8</f>
        <v>1000</v>
      </c>
      <c r="P12" s="93" t="s">
        <v>57</v>
      </c>
      <c r="Q12" s="3"/>
      <c r="R12" s="13"/>
      <c r="S12" s="13"/>
      <c r="T12" s="13"/>
    </row>
    <row r="13" spans="1:20">
      <c r="A13" s="23">
        <v>8</v>
      </c>
      <c r="B13" s="78" t="str">
        <f>+'Example 1'!B13</f>
        <v>2N3822</v>
      </c>
      <c r="C13" s="78" t="str">
        <f>+'Example 1'!C13</f>
        <v>VDS=15V - VGS=0V - f=1kHz</v>
      </c>
      <c r="D13" s="79">
        <f>+'Example 1'!D13</f>
        <v>6500</v>
      </c>
      <c r="E13" s="79">
        <f>+'Example 1'!E13</f>
        <v>20</v>
      </c>
      <c r="F13" s="79">
        <f>+'Example 1'!F13</f>
        <v>10</v>
      </c>
      <c r="G13" s="93"/>
      <c r="H13" s="2" t="s">
        <v>19</v>
      </c>
      <c r="I13" s="2" t="s">
        <v>159</v>
      </c>
      <c r="J13" s="2" t="s">
        <v>80</v>
      </c>
      <c r="K13" s="2" t="s">
        <v>117</v>
      </c>
      <c r="L13" s="149" t="s">
        <v>160</v>
      </c>
      <c r="M13" s="149"/>
      <c r="N13" s="149"/>
      <c r="O13" s="5">
        <f>(1/(1/(J8*10^3)+1/(I8*10^3)+K10))*10^-3</f>
        <v>1.1831088460138333</v>
      </c>
      <c r="P13" s="93" t="s">
        <v>57</v>
      </c>
      <c r="Q13" s="33"/>
      <c r="R13" s="13"/>
      <c r="S13" s="13"/>
      <c r="T13" s="13"/>
    </row>
    <row r="14" spans="1:20">
      <c r="A14" s="23">
        <v>9</v>
      </c>
      <c r="B14" s="78" t="str">
        <f>+'Example 1'!B14</f>
        <v>2N3823</v>
      </c>
      <c r="C14" s="78" t="str">
        <f>+'Example 1'!C14</f>
        <v>VDS=15V - VGS=0V - f=1kHz</v>
      </c>
      <c r="D14" s="79">
        <f>+'Example 1'!D14</f>
        <v>6500</v>
      </c>
      <c r="E14" s="79">
        <f>+'Example 1'!E14</f>
        <v>35</v>
      </c>
      <c r="F14" s="79">
        <f>+'Example 1'!F14</f>
        <v>20</v>
      </c>
      <c r="G14" s="93"/>
      <c r="H14" s="2"/>
      <c r="I14" s="2"/>
      <c r="J14" s="2"/>
      <c r="K14" s="2"/>
      <c r="L14" s="2"/>
      <c r="M14" s="2"/>
      <c r="N14" s="2"/>
      <c r="O14" s="2"/>
      <c r="P14" s="2"/>
      <c r="Q14" s="33"/>
      <c r="R14" s="13"/>
      <c r="S14" s="13"/>
      <c r="T14" s="13"/>
    </row>
    <row r="15" spans="1:20">
      <c r="A15" s="23">
        <v>10</v>
      </c>
      <c r="B15" s="78" t="str">
        <f>+'Example 1'!B15</f>
        <v>2N4117</v>
      </c>
      <c r="C15" s="78" t="str">
        <f>+'Example 1'!C15</f>
        <v>VDS=10V - VGS=0V - f=1kHz</v>
      </c>
      <c r="D15" s="79">
        <f>+'Example 1'!D15</f>
        <v>210</v>
      </c>
      <c r="E15" s="79">
        <f>+'Example 1'!E15</f>
        <v>3</v>
      </c>
      <c r="F15" s="79">
        <f>+'Example 1'!F15</f>
        <v>0.09</v>
      </c>
      <c r="G15" s="93"/>
      <c r="H15" s="2" t="s">
        <v>264</v>
      </c>
      <c r="I15" s="2"/>
      <c r="J15" s="2" t="s">
        <v>169</v>
      </c>
      <c r="K15" s="2"/>
      <c r="L15" s="39"/>
      <c r="M15" s="39" t="s">
        <v>265</v>
      </c>
      <c r="N15" s="39"/>
      <c r="O15" s="5">
        <f>(1/I16)/(1/I17)</f>
        <v>2.7574806720353426</v>
      </c>
      <c r="P15" s="93" t="s">
        <v>22</v>
      </c>
      <c r="Q15" s="33"/>
      <c r="R15" s="13"/>
      <c r="S15" s="13"/>
      <c r="T15" s="13"/>
    </row>
    <row r="16" spans="1:20">
      <c r="A16" s="23">
        <v>11</v>
      </c>
      <c r="B16" s="78" t="str">
        <f>+'Example 1'!B16</f>
        <v>2N4339</v>
      </c>
      <c r="C16" s="78" t="str">
        <f>+'Example 1'!C16</f>
        <v>VDS=15V - VGS=0V - f=1kHz</v>
      </c>
      <c r="D16" s="79">
        <f>+'Example 1'!D16</f>
        <v>2400</v>
      </c>
      <c r="E16" s="79">
        <f>+'Example 1'!E16</f>
        <v>15</v>
      </c>
      <c r="F16" s="79">
        <f>+'Example 1'!F16</f>
        <v>1.5</v>
      </c>
      <c r="G16" s="93"/>
      <c r="H16" s="49" t="s">
        <v>165</v>
      </c>
      <c r="I16" s="55">
        <f>(1/J8+1/I8+1/L30+1/O10)*10^-3</f>
        <v>4.0710372208436728E-3</v>
      </c>
      <c r="J16" s="47" t="s">
        <v>67</v>
      </c>
      <c r="K16" s="54">
        <f>1/I16</f>
        <v>245.63764607211382</v>
      </c>
      <c r="L16" s="48" t="s">
        <v>56</v>
      </c>
      <c r="M16" s="147" t="s">
        <v>168</v>
      </c>
      <c r="N16" s="147"/>
      <c r="O16" s="46"/>
      <c r="P16" s="93"/>
      <c r="Q16" s="33"/>
      <c r="R16" s="13"/>
      <c r="S16" s="13"/>
      <c r="T16" s="13"/>
    </row>
    <row r="17" spans="1:20">
      <c r="A17" s="23">
        <v>12</v>
      </c>
      <c r="B17" s="78" t="str">
        <f>+'Example 1'!B17</f>
        <v>2N4340</v>
      </c>
      <c r="C17" s="78" t="str">
        <f>+'Example 1'!C17</f>
        <v>VDS=15V - VGS=0V - f=1kHz</v>
      </c>
      <c r="D17" s="79">
        <f>+'Example 1'!D17</f>
        <v>3000</v>
      </c>
      <c r="E17" s="79">
        <f>+'Example 1'!E17</f>
        <v>30</v>
      </c>
      <c r="F17" s="79">
        <f>+'Example 1'!F17</f>
        <v>3.6</v>
      </c>
      <c r="G17" s="2"/>
      <c r="H17" s="85" t="s">
        <v>166</v>
      </c>
      <c r="I17" s="91">
        <f>(K11+1/L30*10^-3)</f>
        <v>1.1225806451612905E-2</v>
      </c>
      <c r="J17" s="93" t="s">
        <v>67</v>
      </c>
      <c r="K17" s="84">
        <f>1/I17</f>
        <v>89.080459770114928</v>
      </c>
      <c r="L17" s="17" t="s">
        <v>56</v>
      </c>
      <c r="M17" s="147"/>
      <c r="N17" s="147"/>
      <c r="O17" s="2"/>
      <c r="P17" s="2"/>
      <c r="Q17" s="33"/>
      <c r="R17" s="13"/>
      <c r="S17" s="13"/>
      <c r="T17" s="13"/>
    </row>
    <row r="18" spans="1:20">
      <c r="A18" s="23">
        <v>13</v>
      </c>
      <c r="B18" s="78" t="str">
        <f>+'Example 1'!B18</f>
        <v>2N4341</v>
      </c>
      <c r="C18" s="78" t="str">
        <f>+'Example 1'!C18</f>
        <v>VDS=15V - VGS=0V - f=1kHz</v>
      </c>
      <c r="D18" s="79">
        <f>+'Example 1'!D18</f>
        <v>4000</v>
      </c>
      <c r="E18" s="79">
        <f>+'Example 1'!E18</f>
        <v>60</v>
      </c>
      <c r="F18" s="79">
        <f>+'Example 1'!F18</f>
        <v>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13"/>
      <c r="S18" s="13"/>
      <c r="T18" s="13"/>
    </row>
    <row r="19" spans="1:20">
      <c r="A19" s="23">
        <v>14</v>
      </c>
      <c r="B19" s="78" t="str">
        <f>+'Example 1'!B19</f>
        <v>2N4416</v>
      </c>
      <c r="C19" s="78" t="str">
        <f>+'Example 1'!C19</f>
        <v>VDS=15V - VGS=0V - f=1kHz</v>
      </c>
      <c r="D19" s="79">
        <f>+'Example 1'!D19</f>
        <v>7500</v>
      </c>
      <c r="E19" s="79">
        <f>+'Example 1'!E19</f>
        <v>50</v>
      </c>
      <c r="F19" s="79">
        <f>+'Example 1'!F19</f>
        <v>15</v>
      </c>
      <c r="G19" s="2"/>
      <c r="H19" s="2" t="s">
        <v>84</v>
      </c>
      <c r="I19" s="2" t="s">
        <v>266</v>
      </c>
      <c r="J19" s="2"/>
      <c r="K19" s="2"/>
      <c r="L19" s="84"/>
      <c r="M19" s="37"/>
      <c r="N19" s="2"/>
      <c r="O19" s="5">
        <f>P8*O15*10^3</f>
        <v>2.7574806720353426</v>
      </c>
      <c r="P19" s="93" t="s">
        <v>114</v>
      </c>
      <c r="Q19" s="3"/>
      <c r="R19" s="13"/>
      <c r="S19" s="13"/>
      <c r="T19" s="13"/>
    </row>
    <row r="20" spans="1:20">
      <c r="A20" s="23">
        <v>15</v>
      </c>
      <c r="B20" s="78" t="str">
        <f>+'Example 1'!B20</f>
        <v>2N5457</v>
      </c>
      <c r="C20" s="78" t="str">
        <f>+'Example 1'!C20</f>
        <v>VDS=15V - VGS=0V - f=1kHz</v>
      </c>
      <c r="D20" s="79">
        <f>+'Example 1'!D20</f>
        <v>3000</v>
      </c>
      <c r="E20" s="79">
        <f>+'Example 1'!E20</f>
        <v>10</v>
      </c>
      <c r="F20" s="79">
        <f>+'Example 1'!F20</f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13"/>
      <c r="S20" s="13"/>
      <c r="T20" s="13"/>
    </row>
    <row r="21" spans="1:20">
      <c r="A21" s="23">
        <v>16</v>
      </c>
      <c r="B21" s="78" t="str">
        <f>+'Example 1'!B21</f>
        <v>2N5460</v>
      </c>
      <c r="C21" s="78" t="str">
        <f>+'Example 1'!C21</f>
        <v>VDS=15V - VGS=0V - f=1kHz</v>
      </c>
      <c r="D21" s="79">
        <f>+'Example 1'!D21</f>
        <v>4000</v>
      </c>
      <c r="E21" s="79">
        <f>+'Example 1'!E21</f>
        <v>75</v>
      </c>
      <c r="F21" s="79">
        <f>+'Example 1'!F21</f>
        <v>5</v>
      </c>
      <c r="G21" s="2"/>
      <c r="H21" s="34" t="s">
        <v>101</v>
      </c>
      <c r="I21" s="2"/>
      <c r="J21" s="2"/>
      <c r="K21" s="2"/>
      <c r="L21" s="4" t="str">
        <f>+L4</f>
        <v>2N5486</v>
      </c>
      <c r="M21" s="93" t="s">
        <v>105</v>
      </c>
      <c r="N21" s="93" t="s">
        <v>104</v>
      </c>
      <c r="O21" s="4">
        <f>+M4</f>
        <v>20</v>
      </c>
      <c r="P21" s="93" t="str">
        <f>+N4</f>
        <v xml:space="preserve"> mA</v>
      </c>
      <c r="Q21" s="3"/>
      <c r="R21" s="13"/>
      <c r="S21" s="13"/>
      <c r="T21" s="13"/>
    </row>
    <row r="22" spans="1:20">
      <c r="A22" s="23">
        <v>17</v>
      </c>
      <c r="B22" s="78" t="str">
        <f>+'Example 1'!B22</f>
        <v>2N5486</v>
      </c>
      <c r="C22" s="78" t="str">
        <f>+'Example 1'!C22</f>
        <v>VDS=15V - VGS=0V - f=1kHz</v>
      </c>
      <c r="D22" s="79">
        <f>+'Example 1'!D22</f>
        <v>8000</v>
      </c>
      <c r="E22" s="79">
        <f>+'Example 1'!E22</f>
        <v>75</v>
      </c>
      <c r="F22" s="79">
        <f>+'Example 1'!F22</f>
        <v>20</v>
      </c>
      <c r="G22" s="2"/>
      <c r="H22" s="2"/>
      <c r="I22" s="2"/>
      <c r="J22" s="2"/>
      <c r="K22" s="2"/>
      <c r="L22" s="2"/>
      <c r="M22" s="2"/>
      <c r="N22" s="2"/>
      <c r="O22" s="2"/>
      <c r="P22" s="93"/>
      <c r="Q22" s="33"/>
      <c r="R22" s="13"/>
      <c r="S22" s="13"/>
      <c r="T22" s="13"/>
    </row>
    <row r="23" spans="1:20">
      <c r="A23" s="23">
        <v>18</v>
      </c>
      <c r="B23" s="78" t="str">
        <f>+'Example 1'!B23</f>
        <v>BC264A</v>
      </c>
      <c r="C23" s="78" t="str">
        <f>+'Example 1'!C23</f>
        <v>VDS=15V - VGS=0V - f=1kHz</v>
      </c>
      <c r="D23" s="79">
        <f>+'Example 1'!D23</f>
        <v>3500</v>
      </c>
      <c r="E23" s="79" t="str">
        <f>+'Example 1'!E23</f>
        <v>Ikke opgivet</v>
      </c>
      <c r="F23" s="79">
        <f>+'Example 1'!F23</f>
        <v>4.5</v>
      </c>
      <c r="G23" s="2"/>
      <c r="H23" s="2" t="s">
        <v>119</v>
      </c>
      <c r="I23" s="2"/>
      <c r="J23" s="2"/>
      <c r="K23" s="4">
        <f>+H8</f>
        <v>1000</v>
      </c>
      <c r="L23" s="93" t="s">
        <v>107</v>
      </c>
      <c r="M23" s="149" t="s">
        <v>54</v>
      </c>
      <c r="N23" s="149"/>
      <c r="O23" s="4">
        <f>K23/1000</f>
        <v>1</v>
      </c>
      <c r="P23" s="93" t="s">
        <v>59</v>
      </c>
      <c r="Q23" s="33"/>
      <c r="R23" s="13"/>
      <c r="S23" s="13"/>
      <c r="T23" s="13"/>
    </row>
    <row r="24" spans="1:20">
      <c r="A24" s="23">
        <v>19</v>
      </c>
      <c r="B24" s="78" t="str">
        <f>+'Example 1'!B24</f>
        <v>BF245A</v>
      </c>
      <c r="C24" s="78" t="str">
        <f>+'Example 1'!C24</f>
        <v>VDS=15V - VGS=0V - f=1kHz</v>
      </c>
      <c r="D24" s="79">
        <f>+'Example 1'!D24</f>
        <v>6500</v>
      </c>
      <c r="E24" s="79">
        <f>+'Example 1'!E24</f>
        <v>40</v>
      </c>
      <c r="F24" s="79" t="str">
        <f>+'Example 1'!F24</f>
        <v>6.5</v>
      </c>
      <c r="G24" s="2"/>
      <c r="H24" s="2" t="s">
        <v>55</v>
      </c>
      <c r="I24" s="2"/>
      <c r="J24" s="2"/>
      <c r="K24" s="123">
        <v>0.33330000000000004</v>
      </c>
      <c r="L24" s="93" t="s">
        <v>106</v>
      </c>
      <c r="M24" s="2"/>
      <c r="N24" s="93" t="s">
        <v>108</v>
      </c>
      <c r="O24" s="42">
        <f>ROUND(K24*M4,3)</f>
        <v>6.6660000000000004</v>
      </c>
      <c r="P24" s="93" t="str">
        <f>+N4</f>
        <v xml:space="preserve"> mA</v>
      </c>
      <c r="Q24" s="33"/>
      <c r="R24" s="13"/>
      <c r="S24" s="13"/>
      <c r="T24" s="13"/>
    </row>
    <row r="25" spans="1:20">
      <c r="A25" s="23">
        <v>20</v>
      </c>
      <c r="B25" s="78" t="str">
        <f>+'Example 1'!B25</f>
        <v>BF256B</v>
      </c>
      <c r="C25" s="78" t="str">
        <f>+'Example 1'!C25</f>
        <v>VDS=15V - VGS=0V - f=1kHz</v>
      </c>
      <c r="D25" s="79">
        <f>+'Example 1'!D25</f>
        <v>4500</v>
      </c>
      <c r="E25" s="79" t="str">
        <f>+'Example 1'!E25</f>
        <v>Ikke opgivet</v>
      </c>
      <c r="F25" s="79">
        <f>+'Example 1'!F25</f>
        <v>13</v>
      </c>
      <c r="G25" s="2"/>
      <c r="H25" s="2" t="s">
        <v>276</v>
      </c>
      <c r="I25" s="2"/>
      <c r="J25" s="93"/>
      <c r="K25" s="4">
        <f>+O8</f>
        <v>12</v>
      </c>
      <c r="L25" s="93" t="str">
        <f>+O6</f>
        <v>Volt</v>
      </c>
      <c r="M25" s="2"/>
      <c r="N25" s="93" t="s">
        <v>103</v>
      </c>
      <c r="O25" s="26">
        <f>K25/(O24*10^-3)</f>
        <v>1800.1800180017999</v>
      </c>
      <c r="P25" s="17" t="s">
        <v>56</v>
      </c>
      <c r="Q25" s="35"/>
      <c r="R25" s="13"/>
      <c r="S25" s="13"/>
      <c r="T25" s="13"/>
    </row>
    <row r="26" spans="1:20">
      <c r="A26" s="23">
        <v>21</v>
      </c>
      <c r="B26" s="78" t="str">
        <f>+'Example 1'!B26</f>
        <v>MPF102</v>
      </c>
      <c r="C26" s="78" t="str">
        <f>+'Example 1'!C26</f>
        <v>VDS=15V - VGS=0V - f=1kHz</v>
      </c>
      <c r="D26" s="79">
        <f>+'Example 1'!D26</f>
        <v>7500</v>
      </c>
      <c r="E26" s="79" t="str">
        <f>+'Example 1'!E26</f>
        <v>Ikke opgivet</v>
      </c>
      <c r="F26" s="79">
        <f>+'Example 1'!F26</f>
        <v>20</v>
      </c>
      <c r="G26" s="2"/>
      <c r="H26" s="2" t="s">
        <v>203</v>
      </c>
      <c r="I26" s="2"/>
      <c r="J26" s="2"/>
      <c r="K26" s="2"/>
      <c r="L26" s="2"/>
      <c r="M26" s="2"/>
      <c r="N26" s="2"/>
      <c r="O26" s="2"/>
      <c r="P26" s="2"/>
      <c r="Q26" s="3"/>
      <c r="R26" s="13"/>
      <c r="S26" s="13"/>
      <c r="T26" s="13"/>
    </row>
    <row r="27" spans="1:20">
      <c r="A27" s="23">
        <v>22</v>
      </c>
      <c r="B27" s="78" t="str">
        <f>+'Example 1'!B27</f>
        <v>NTE312</v>
      </c>
      <c r="C27" s="78" t="str">
        <f>+'Example 1'!C27</f>
        <v>VDS=15V - VGS=0V - f=1kHz</v>
      </c>
      <c r="D27" s="79">
        <f>+'Example 1'!D27</f>
        <v>7500</v>
      </c>
      <c r="E27" s="79">
        <f>+'Example 1'!E27</f>
        <v>50</v>
      </c>
      <c r="F27" s="79">
        <f>+'Example 1'!F27</f>
        <v>15</v>
      </c>
      <c r="G27" s="2"/>
      <c r="H27" s="2" t="s">
        <v>255</v>
      </c>
      <c r="I27" s="2"/>
      <c r="J27" s="2"/>
      <c r="K27" s="2"/>
      <c r="L27" s="2"/>
      <c r="M27" s="2"/>
      <c r="N27" s="93" t="s">
        <v>98</v>
      </c>
      <c r="O27" s="124">
        <v>0.25</v>
      </c>
      <c r="P27" s="93" t="s">
        <v>99</v>
      </c>
      <c r="Q27" s="3"/>
      <c r="R27" s="13"/>
      <c r="S27" s="13"/>
      <c r="T27" s="13"/>
    </row>
    <row r="28" spans="1:20">
      <c r="A28" s="23">
        <v>23</v>
      </c>
      <c r="B28" s="78" t="str">
        <f>+'Example 1'!B28</f>
        <v>LS5905</v>
      </c>
      <c r="C28" s="78" t="str">
        <f>+'Example 1'!C28</f>
        <v>VDS=10V - VGS=0V - f=1kHz</v>
      </c>
      <c r="D28" s="79">
        <f>+'Example 1'!D28</f>
        <v>200</v>
      </c>
      <c r="E28" s="79">
        <f>+'Example 1'!E28</f>
        <v>5</v>
      </c>
      <c r="F28" s="79">
        <f>+'Example 1'!F28</f>
        <v>1</v>
      </c>
      <c r="G28" s="2"/>
      <c r="H28" s="2" t="s">
        <v>256</v>
      </c>
      <c r="I28" s="2"/>
      <c r="J28" s="26">
        <f>O25*O27</f>
        <v>450.04500450044998</v>
      </c>
      <c r="K28" s="17" t="s">
        <v>56</v>
      </c>
      <c r="L28" s="2"/>
      <c r="M28" s="2"/>
      <c r="N28" s="93"/>
      <c r="O28" s="4">
        <f>+J30+O30</f>
        <v>510</v>
      </c>
      <c r="P28" s="17" t="s">
        <v>56</v>
      </c>
      <c r="Q28" s="35"/>
      <c r="R28" s="13"/>
      <c r="S28" s="13"/>
      <c r="T28" s="13"/>
    </row>
    <row r="29" spans="1:20">
      <c r="A29" s="23">
        <v>24</v>
      </c>
      <c r="B29" s="78">
        <f>+'Example 1'!B29</f>
        <v>0</v>
      </c>
      <c r="C29" s="78">
        <f>+'Example 1'!C29</f>
        <v>0</v>
      </c>
      <c r="D29" s="79">
        <f>+'Example 1'!D29</f>
        <v>0</v>
      </c>
      <c r="E29" s="79">
        <f>+'Example 1'!E29</f>
        <v>0</v>
      </c>
      <c r="F29" s="79">
        <f>+'Example 1'!F29</f>
        <v>0</v>
      </c>
      <c r="G29" s="2"/>
      <c r="H29" s="2" t="s">
        <v>258</v>
      </c>
      <c r="I29" s="2"/>
      <c r="J29" s="2"/>
      <c r="K29" s="2"/>
      <c r="L29" s="2"/>
      <c r="M29" s="2"/>
      <c r="N29" s="2"/>
      <c r="O29" s="2"/>
      <c r="P29" s="2"/>
      <c r="Q29" s="35"/>
      <c r="R29" s="13"/>
      <c r="S29" s="13"/>
      <c r="T29" s="13"/>
    </row>
    <row r="30" spans="1:20">
      <c r="A30" s="23">
        <v>25</v>
      </c>
      <c r="B30" s="78">
        <f>+'Example 1'!B30</f>
        <v>0</v>
      </c>
      <c r="C30" s="78">
        <f>+'Example 1'!C30</f>
        <v>0</v>
      </c>
      <c r="D30" s="79">
        <f>+'Example 1'!D30</f>
        <v>0</v>
      </c>
      <c r="E30" s="79">
        <f>+'Example 1'!E30</f>
        <v>0</v>
      </c>
      <c r="F30" s="79">
        <f>+'Example 1'!F30</f>
        <v>0</v>
      </c>
      <c r="G30" s="2"/>
      <c r="H30" s="2" t="s">
        <v>257</v>
      </c>
      <c r="I30" s="2"/>
      <c r="J30" s="125">
        <v>310</v>
      </c>
      <c r="K30" s="17" t="s">
        <v>56</v>
      </c>
      <c r="L30" s="4">
        <f>+J30*10^-3</f>
        <v>0.31</v>
      </c>
      <c r="M30" s="17" t="s">
        <v>86</v>
      </c>
      <c r="N30" s="2" t="s">
        <v>263</v>
      </c>
      <c r="O30" s="125">
        <v>200</v>
      </c>
      <c r="P30" s="17" t="s">
        <v>56</v>
      </c>
      <c r="Q30" s="33"/>
      <c r="R30" s="13"/>
      <c r="S30" s="13"/>
      <c r="T30" s="13"/>
    </row>
    <row r="31" spans="1:20">
      <c r="A31" s="23">
        <v>26</v>
      </c>
      <c r="B31" s="78">
        <f>+'Example 1'!B31</f>
        <v>0</v>
      </c>
      <c r="C31" s="78">
        <f>+'Example 1'!C31</f>
        <v>0</v>
      </c>
      <c r="D31" s="79">
        <f>+'Example 1'!D31</f>
        <v>0</v>
      </c>
      <c r="E31" s="79">
        <f>+'Example 1'!E31</f>
        <v>0</v>
      </c>
      <c r="F31" s="79">
        <f>+'Example 1'!F31</f>
        <v>0</v>
      </c>
      <c r="G31" s="2"/>
      <c r="H31" s="2" t="s">
        <v>259</v>
      </c>
      <c r="I31" s="2"/>
      <c r="J31" s="26">
        <f>O25-J28</f>
        <v>1350.1350135013499</v>
      </c>
      <c r="K31" s="17" t="s">
        <v>56</v>
      </c>
      <c r="L31" s="2" t="s">
        <v>58</v>
      </c>
      <c r="M31" s="2"/>
      <c r="N31" s="93" t="s">
        <v>98</v>
      </c>
      <c r="O31" s="125">
        <v>1300</v>
      </c>
      <c r="P31" s="17" t="s">
        <v>56</v>
      </c>
      <c r="Q31" s="33"/>
      <c r="R31" s="13"/>
      <c r="S31" s="13"/>
      <c r="T31" s="13"/>
    </row>
    <row r="32" spans="1:20">
      <c r="A32" s="23">
        <v>27</v>
      </c>
      <c r="B32" s="78">
        <f>+'Example 1'!B32</f>
        <v>0</v>
      </c>
      <c r="C32" s="78">
        <f>+'Example 1'!C32</f>
        <v>0</v>
      </c>
      <c r="D32" s="79">
        <f>+'Example 1'!D32</f>
        <v>0</v>
      </c>
      <c r="E32" s="79">
        <f>+'Example 1'!E32</f>
        <v>0</v>
      </c>
      <c r="F32" s="79">
        <f>+'Example 1'!F32</f>
        <v>0</v>
      </c>
      <c r="G32" s="2"/>
      <c r="H32" s="60" t="str">
        <f>CONCATENATE("Med de valgte modstande RD1, RS1 og Rx bliver Ids ",O32,P32," som er ",N32," % af IDSS max")</f>
        <v>Med de valgte modstande RD1, RS1 og Rx bliver Ids 6,63 mA som er 33 % af IDSS max</v>
      </c>
      <c r="I32" s="2"/>
      <c r="J32" s="2"/>
      <c r="K32" s="2"/>
      <c r="L32" s="2"/>
      <c r="M32" s="2"/>
      <c r="N32" s="86">
        <f>ROUND(O32/M4,2)*100</f>
        <v>33</v>
      </c>
      <c r="O32" s="5">
        <f>ROUND((K25/(O28+O31))*10^3,2)</f>
        <v>6.63</v>
      </c>
      <c r="P32" s="93" t="str">
        <f>+N4</f>
        <v xml:space="preserve"> mA</v>
      </c>
      <c r="Q32" s="3"/>
      <c r="R32" s="13"/>
      <c r="S32" s="13"/>
      <c r="T32" s="13"/>
    </row>
    <row r="33" spans="1:20">
      <c r="A33" s="23">
        <v>28</v>
      </c>
      <c r="B33" s="78">
        <f>+'Example 1'!B33</f>
        <v>0</v>
      </c>
      <c r="C33" s="78">
        <f>+'Example 1'!C33</f>
        <v>0</v>
      </c>
      <c r="D33" s="79">
        <f>+'Example 1'!D33</f>
        <v>0</v>
      </c>
      <c r="E33" s="79">
        <f>+'Example 1'!E33</f>
        <v>0</v>
      </c>
      <c r="F33" s="79">
        <f>+'Example 1'!F33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13"/>
      <c r="S33" s="13"/>
      <c r="T33" s="13"/>
    </row>
    <row r="34" spans="1:20">
      <c r="A34" s="23">
        <v>29</v>
      </c>
      <c r="B34" s="78">
        <f>+'Example 1'!B34</f>
        <v>0</v>
      </c>
      <c r="C34" s="78">
        <f>+'Example 1'!C34</f>
        <v>0</v>
      </c>
      <c r="D34" s="79">
        <f>+'Example 1'!D34</f>
        <v>0</v>
      </c>
      <c r="E34" s="79">
        <f>+'Example 1'!E34</f>
        <v>0</v>
      </c>
      <c r="F34" s="79">
        <f>+'Example 1'!F34</f>
        <v>0</v>
      </c>
      <c r="G34" s="2"/>
      <c r="H34" s="2" t="s">
        <v>24</v>
      </c>
      <c r="I34" s="2"/>
      <c r="J34" s="2" t="s">
        <v>23</v>
      </c>
      <c r="K34" s="2" t="s">
        <v>25</v>
      </c>
      <c r="L34" s="2"/>
      <c r="M34" s="2"/>
      <c r="N34" s="2"/>
      <c r="O34" s="5">
        <f>1/(2*PI()*O12*10^3*L8*10^-6)</f>
        <v>1.5915494309189537</v>
      </c>
      <c r="P34" s="93" t="s">
        <v>26</v>
      </c>
      <c r="Q34" s="3"/>
      <c r="R34" s="13"/>
      <c r="S34" s="13"/>
      <c r="T34" s="13"/>
    </row>
    <row r="35" spans="1:20">
      <c r="A35" s="23">
        <v>30</v>
      </c>
      <c r="B35" s="78">
        <f>+'Example 1'!B35</f>
        <v>0</v>
      </c>
      <c r="C35" s="78">
        <f>+'Example 1'!C35</f>
        <v>0</v>
      </c>
      <c r="D35" s="79">
        <f>+'Example 1'!D35</f>
        <v>0</v>
      </c>
      <c r="E35" s="79">
        <f>+'Example 1'!E35</f>
        <v>0</v>
      </c>
      <c r="F35" s="79">
        <f>+'Example 1'!F35</f>
        <v>0</v>
      </c>
      <c r="G35" s="2"/>
      <c r="H35" s="2" t="s">
        <v>27</v>
      </c>
      <c r="I35" s="2"/>
      <c r="J35" s="2" t="s">
        <v>28</v>
      </c>
      <c r="K35" s="2" t="s">
        <v>120</v>
      </c>
      <c r="L35" s="2"/>
      <c r="M35" s="2"/>
      <c r="N35" s="2"/>
      <c r="O35" s="5">
        <f>1/(2*PI()*I8*10^3*M8*10^-6)</f>
        <v>3.3862753849339434E-2</v>
      </c>
      <c r="P35" s="93" t="s">
        <v>26</v>
      </c>
      <c r="Q35" s="3"/>
      <c r="R35" s="13"/>
      <c r="S35" s="13"/>
      <c r="T35" s="13"/>
    </row>
    <row r="36" spans="1:20">
      <c r="A36" s="27"/>
      <c r="B36" s="82"/>
      <c r="C36" s="82"/>
      <c r="D36" s="82"/>
      <c r="E36" s="82"/>
      <c r="F36" s="82"/>
      <c r="G36" s="2"/>
      <c r="H36" s="2" t="s">
        <v>61</v>
      </c>
      <c r="I36" s="2"/>
      <c r="J36" s="2"/>
      <c r="K36" s="2"/>
      <c r="L36" s="2"/>
      <c r="M36" s="2"/>
      <c r="N36" s="2"/>
      <c r="O36" s="2"/>
      <c r="P36" s="2"/>
      <c r="Q36" s="3"/>
      <c r="R36" s="13"/>
      <c r="S36" s="13"/>
      <c r="T36" s="13"/>
    </row>
    <row r="37" spans="1:20">
      <c r="A37" s="2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13"/>
      <c r="S37" s="13"/>
      <c r="T37" s="13"/>
    </row>
    <row r="38" spans="1:20" ht="15.75">
      <c r="A38" s="27"/>
      <c r="B38" s="143" t="s">
        <v>62</v>
      </c>
      <c r="C38" s="143"/>
      <c r="D38" s="143"/>
      <c r="E38" s="143"/>
      <c r="F38" s="2"/>
      <c r="G38" s="2"/>
      <c r="H38" s="2" t="s">
        <v>260</v>
      </c>
      <c r="I38" s="2"/>
      <c r="J38" s="2"/>
      <c r="K38" s="2"/>
      <c r="L38" s="2"/>
      <c r="M38" s="2"/>
      <c r="N38" s="2"/>
      <c r="O38" s="2"/>
      <c r="P38" s="2"/>
      <c r="Q38" s="3"/>
      <c r="R38" s="13"/>
      <c r="S38" s="13"/>
      <c r="T38" s="13"/>
    </row>
    <row r="39" spans="1:20">
      <c r="A39" s="27"/>
      <c r="B39" s="2"/>
      <c r="C39" s="2"/>
      <c r="D39" s="2"/>
      <c r="E39" s="2"/>
      <c r="F39" s="2"/>
      <c r="G39" s="2"/>
      <c r="H39" s="2" t="s">
        <v>94</v>
      </c>
      <c r="I39" s="2"/>
      <c r="J39" s="2"/>
      <c r="K39" s="2"/>
      <c r="L39" s="2"/>
      <c r="M39" s="93"/>
      <c r="N39" s="93" t="s">
        <v>100</v>
      </c>
      <c r="O39" s="126">
        <v>4.7</v>
      </c>
      <c r="P39" s="93" t="s">
        <v>93</v>
      </c>
      <c r="Q39" s="3"/>
      <c r="R39" s="13"/>
      <c r="S39" s="13"/>
      <c r="T39" s="13"/>
    </row>
    <row r="40" spans="1:20">
      <c r="A40" s="27"/>
      <c r="B40" s="2"/>
      <c r="C40" s="2"/>
      <c r="D40" s="2"/>
      <c r="E40" s="2"/>
      <c r="F40" s="2"/>
      <c r="G40" s="2"/>
      <c r="H40" s="2" t="s">
        <v>95</v>
      </c>
      <c r="I40" s="2"/>
      <c r="J40" s="2" t="s">
        <v>96</v>
      </c>
      <c r="K40" s="2" t="s">
        <v>261</v>
      </c>
      <c r="L40" s="2"/>
      <c r="M40" s="2"/>
      <c r="N40" s="2"/>
      <c r="O40" s="42">
        <f>1/(2*PI()*O30*10^3*O39*10^-6)</f>
        <v>0.16931376924669714</v>
      </c>
      <c r="P40" s="93" t="s">
        <v>26</v>
      </c>
      <c r="Q40" s="3"/>
      <c r="R40" s="13"/>
      <c r="S40" s="13"/>
      <c r="T40" s="13"/>
    </row>
    <row r="41" spans="1:20">
      <c r="A41" s="2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3"/>
      <c r="N41" s="2"/>
      <c r="O41" s="20"/>
      <c r="P41" s="93"/>
      <c r="Q41" s="3"/>
      <c r="R41" s="13"/>
      <c r="S41" s="13"/>
      <c r="T41" s="13"/>
    </row>
    <row r="42" spans="1:20">
      <c r="A42" s="27"/>
      <c r="B42" s="2"/>
      <c r="C42" s="2"/>
      <c r="D42" s="2"/>
      <c r="E42" s="2"/>
      <c r="F42" s="2"/>
      <c r="G42" s="2"/>
      <c r="H42" s="2" t="s">
        <v>223</v>
      </c>
      <c r="I42" s="2"/>
      <c r="J42" s="2"/>
      <c r="K42" s="2"/>
      <c r="L42" s="2"/>
      <c r="M42" s="2"/>
      <c r="N42" s="2"/>
      <c r="O42" s="2"/>
      <c r="P42" s="2"/>
      <c r="Q42" s="3"/>
      <c r="R42" s="13"/>
      <c r="S42" s="13"/>
      <c r="T42" s="13"/>
    </row>
    <row r="43" spans="1:20">
      <c r="A43" s="27"/>
      <c r="B43" s="2"/>
      <c r="C43" s="2"/>
      <c r="D43" s="2"/>
      <c r="E43" s="2"/>
      <c r="F43" s="2"/>
      <c r="G43" s="2"/>
      <c r="H43" s="2" t="s">
        <v>224</v>
      </c>
      <c r="I43" s="125">
        <v>10</v>
      </c>
      <c r="J43" s="17" t="s">
        <v>56</v>
      </c>
      <c r="K43" s="2" t="str">
        <f>CONCATENATE(" Ids beregnet til ",O32,P24)</f>
        <v xml:space="preserve"> Ids beregnet til 6,63 mA</v>
      </c>
      <c r="L43" s="2"/>
      <c r="M43" s="147" t="s">
        <v>225</v>
      </c>
      <c r="N43" s="147"/>
      <c r="O43" s="5">
        <f>I43*I44</f>
        <v>132.6</v>
      </c>
      <c r="P43" s="93" t="s">
        <v>114</v>
      </c>
      <c r="Q43" s="3"/>
      <c r="R43" s="13"/>
      <c r="S43" s="13"/>
      <c r="T43" s="13"/>
    </row>
    <row r="44" spans="1:20">
      <c r="A44" s="27"/>
      <c r="B44" s="2"/>
      <c r="C44" s="2"/>
      <c r="D44" s="2"/>
      <c r="E44" s="2"/>
      <c r="F44" s="2"/>
      <c r="G44" s="2"/>
      <c r="H44" s="24" t="s">
        <v>287</v>
      </c>
      <c r="I44" s="5">
        <f>'Split 1'!O32+'Split 2'!O32</f>
        <v>13.26</v>
      </c>
      <c r="J44" s="93" t="str">
        <f>+N4</f>
        <v xml:space="preserve"> mA</v>
      </c>
      <c r="K44" s="2"/>
      <c r="L44" s="2"/>
      <c r="M44" s="43"/>
      <c r="N44" s="43"/>
      <c r="O44" s="89">
        <f>O43/(O8*10^3)</f>
        <v>1.1049999999999999E-2</v>
      </c>
      <c r="P44" s="93" t="s">
        <v>99</v>
      </c>
      <c r="Q44" s="3"/>
      <c r="R44" s="13"/>
      <c r="S44" s="13"/>
      <c r="T44" s="13"/>
    </row>
    <row r="45" spans="1:20">
      <c r="A45" s="27"/>
      <c r="B45" s="2"/>
      <c r="C45" s="2"/>
      <c r="D45" s="2"/>
      <c r="E45" s="2"/>
      <c r="F45" s="2"/>
      <c r="G45" s="2"/>
      <c r="H45" s="2" t="s">
        <v>288</v>
      </c>
      <c r="I45" s="2"/>
      <c r="J45" s="2"/>
      <c r="K45" s="2"/>
      <c r="L45" s="2"/>
      <c r="M45" s="2"/>
      <c r="N45" s="2"/>
      <c r="O45" s="2"/>
      <c r="P45" s="2"/>
      <c r="Q45" s="3"/>
      <c r="R45" s="13"/>
      <c r="S45" s="13"/>
      <c r="T45" s="13"/>
    </row>
    <row r="46" spans="1:20">
      <c r="A46" s="2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13"/>
      <c r="S46" s="13"/>
      <c r="T46" s="13"/>
    </row>
    <row r="47" spans="1:20">
      <c r="A47" s="2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13"/>
      <c r="S47" s="13"/>
      <c r="T47" s="13"/>
    </row>
    <row r="48" spans="1:20">
      <c r="A48" s="2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13"/>
      <c r="S48" s="13"/>
      <c r="T48" s="13"/>
    </row>
    <row r="49" spans="1:20">
      <c r="A49" s="2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13"/>
      <c r="S49" s="13"/>
      <c r="T49" s="13"/>
    </row>
    <row r="50" spans="1:20">
      <c r="A50" s="2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13"/>
      <c r="S50" s="13"/>
      <c r="T50" s="13"/>
    </row>
    <row r="51" spans="1:20">
      <c r="A51" s="27"/>
      <c r="B51" s="2"/>
      <c r="C51" s="2"/>
      <c r="D51" s="2"/>
      <c r="E51" s="2"/>
      <c r="F51" s="2"/>
      <c r="G51" s="2"/>
      <c r="H51" s="2"/>
      <c r="I51" s="149" t="s">
        <v>194</v>
      </c>
      <c r="J51" s="149"/>
      <c r="K51" s="149"/>
      <c r="L51" s="149"/>
      <c r="M51" s="149"/>
      <c r="N51" s="2"/>
      <c r="O51" s="2"/>
      <c r="P51" s="2"/>
      <c r="Q51" s="3"/>
      <c r="R51" s="13"/>
      <c r="S51" s="13"/>
      <c r="T51" s="13"/>
    </row>
    <row r="52" spans="1:20">
      <c r="A52" s="27"/>
      <c r="B52" s="2"/>
      <c r="C52" s="2"/>
      <c r="D52" s="2"/>
      <c r="E52" s="2"/>
      <c r="F52" s="2"/>
      <c r="G52" s="2"/>
      <c r="H52" s="2"/>
      <c r="I52" s="2"/>
      <c r="J52" s="156"/>
      <c r="K52" s="156"/>
      <c r="L52" s="156"/>
      <c r="M52" s="2"/>
      <c r="N52" s="2"/>
      <c r="O52" s="2"/>
      <c r="P52" s="2"/>
      <c r="Q52" s="3"/>
      <c r="R52" s="13"/>
      <c r="S52" s="13"/>
      <c r="T52" s="13"/>
    </row>
    <row r="53" spans="1:20">
      <c r="A53" s="27"/>
      <c r="B53" s="2"/>
      <c r="C53" s="2"/>
      <c r="D53" s="2"/>
      <c r="E53" s="2"/>
      <c r="F53" s="2"/>
      <c r="G53" s="2"/>
      <c r="H53" s="2"/>
      <c r="I53" s="2"/>
      <c r="J53" s="156" t="s">
        <v>40</v>
      </c>
      <c r="K53" s="156"/>
      <c r="L53" s="156"/>
      <c r="M53" s="2"/>
      <c r="N53" s="2"/>
      <c r="O53" s="2"/>
      <c r="P53" s="2"/>
      <c r="Q53" s="3"/>
      <c r="R53" s="13"/>
      <c r="S53" s="13"/>
      <c r="T53" s="13"/>
    </row>
    <row r="54" spans="1:20">
      <c r="A54" s="27"/>
      <c r="B54" s="2"/>
      <c r="C54" s="2"/>
      <c r="D54" s="2"/>
      <c r="E54" s="2"/>
      <c r="F54" s="2"/>
      <c r="G54" s="2"/>
      <c r="H54" s="2"/>
      <c r="I54" s="2"/>
      <c r="J54" s="153" t="s">
        <v>41</v>
      </c>
      <c r="K54" s="153"/>
      <c r="L54" s="153"/>
      <c r="M54" s="2"/>
      <c r="N54" s="2"/>
      <c r="O54" s="2"/>
      <c r="P54" s="2"/>
      <c r="Q54" s="3"/>
      <c r="R54" s="13"/>
      <c r="S54" s="13"/>
      <c r="T54" s="13"/>
    </row>
    <row r="55" spans="1:20" ht="18.75">
      <c r="A55" s="27"/>
      <c r="B55" s="2"/>
      <c r="C55" s="2"/>
      <c r="D55" s="2"/>
      <c r="E55" s="2"/>
      <c r="F55" s="2"/>
      <c r="G55" s="2"/>
      <c r="H55" s="2"/>
      <c r="I55" s="2"/>
      <c r="J55" s="154" t="s">
        <v>42</v>
      </c>
      <c r="K55" s="154"/>
      <c r="L55" s="154"/>
      <c r="M55" s="2"/>
      <c r="N55" s="2"/>
      <c r="O55" s="2"/>
      <c r="P55" s="2"/>
      <c r="Q55" s="3"/>
      <c r="R55" s="13"/>
      <c r="S55" s="13"/>
      <c r="T55" s="13"/>
    </row>
    <row r="56" spans="1:20">
      <c r="A56" s="2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13"/>
      <c r="S56" s="13"/>
      <c r="T56" s="13"/>
    </row>
    <row r="57" spans="1:20" ht="15.75">
      <c r="A57" s="83"/>
      <c r="B57" s="2"/>
      <c r="C57" s="2"/>
      <c r="D57" s="2"/>
      <c r="E57" s="2"/>
      <c r="F57" s="2"/>
      <c r="G57" s="2"/>
      <c r="H57" s="105" t="s">
        <v>190</v>
      </c>
      <c r="I57" s="2"/>
      <c r="J57" s="2"/>
      <c r="K57" s="2"/>
      <c r="L57" s="2"/>
      <c r="M57" s="2"/>
      <c r="N57" s="2"/>
      <c r="O57" s="98"/>
      <c r="P57" s="98"/>
      <c r="Q57" s="99"/>
      <c r="R57" s="13"/>
      <c r="S57" s="13"/>
      <c r="T57" s="13"/>
    </row>
    <row r="58" spans="1:20">
      <c r="A58" s="27"/>
      <c r="B58" s="90" t="s">
        <v>289</v>
      </c>
      <c r="C58" s="90"/>
      <c r="D58" s="90"/>
      <c r="E58" s="16">
        <f>O15*'Split 2'!O15</f>
        <v>7.586926942772191</v>
      </c>
      <c r="F58" s="2" t="s">
        <v>290</v>
      </c>
      <c r="G58" s="2"/>
      <c r="H58" s="90"/>
      <c r="I58" s="24"/>
      <c r="J58" s="24"/>
      <c r="K58" s="24"/>
      <c r="L58" s="16"/>
      <c r="M58" s="39"/>
      <c r="N58" s="39"/>
      <c r="O58" s="39"/>
      <c r="P58" s="2"/>
      <c r="Q58" s="3"/>
      <c r="R58" s="13"/>
      <c r="S58" s="13"/>
      <c r="T58" s="13"/>
    </row>
    <row r="59" spans="1:20">
      <c r="A59" s="2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13"/>
      <c r="S59" s="13"/>
      <c r="T59" s="13"/>
    </row>
    <row r="60" spans="1:20">
      <c r="A60" s="2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13"/>
      <c r="S60" s="13"/>
      <c r="T60" s="13"/>
    </row>
    <row r="61" spans="1:20">
      <c r="A61" s="2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13"/>
      <c r="S61" s="13"/>
      <c r="T61" s="13"/>
    </row>
    <row r="62" spans="1:20">
      <c r="A62" s="2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13"/>
      <c r="S62" s="13"/>
      <c r="T62" s="13"/>
    </row>
    <row r="63" spans="1:20">
      <c r="A63" s="2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13"/>
      <c r="S63" s="13"/>
      <c r="T63" s="13"/>
    </row>
    <row r="64" spans="1:20">
      <c r="A64" s="2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13"/>
      <c r="S64" s="13"/>
      <c r="T64" s="13"/>
    </row>
    <row r="65" spans="1:20">
      <c r="A65" s="2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13"/>
      <c r="S65" s="13"/>
      <c r="T65" s="13"/>
    </row>
    <row r="66" spans="1:20">
      <c r="A66" s="2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13"/>
      <c r="S66" s="13"/>
      <c r="T66" s="13"/>
    </row>
    <row r="67" spans="1:20">
      <c r="A67" s="2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13"/>
      <c r="S67" s="13"/>
      <c r="T67" s="13"/>
    </row>
    <row r="68" spans="1:20">
      <c r="A68" s="2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13"/>
      <c r="S68" s="13"/>
      <c r="T68" s="13"/>
    </row>
    <row r="69" spans="1:20">
      <c r="A69" s="2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13"/>
      <c r="S69" s="13"/>
      <c r="T69" s="13"/>
    </row>
    <row r="70" spans="1:20">
      <c r="A70" s="2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13"/>
      <c r="S70" s="13"/>
      <c r="T70" s="13"/>
    </row>
    <row r="71" spans="1:20">
      <c r="A71" s="2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13"/>
      <c r="S71" s="13"/>
      <c r="T71" s="13"/>
    </row>
    <row r="72" spans="1:20">
      <c r="A72" s="2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13"/>
      <c r="S72" s="13"/>
      <c r="T72" s="13"/>
    </row>
    <row r="73" spans="1:20">
      <c r="A73" s="2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13"/>
      <c r="S73" s="13"/>
      <c r="T73" s="13"/>
    </row>
    <row r="74" spans="1:20">
      <c r="A74" s="2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13"/>
      <c r="S74" s="13"/>
      <c r="T74" s="13"/>
    </row>
    <row r="75" spans="1:20">
      <c r="A75" s="2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13"/>
      <c r="S75" s="13"/>
      <c r="T75" s="13"/>
    </row>
    <row r="76" spans="1:20">
      <c r="A76" s="2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13"/>
      <c r="S76" s="13"/>
      <c r="T76" s="13"/>
    </row>
    <row r="77" spans="1:20">
      <c r="A77" s="2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13"/>
      <c r="S77" s="13"/>
      <c r="T77" s="13"/>
    </row>
    <row r="78" spans="1:20">
      <c r="A78" s="2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13"/>
      <c r="S78" s="13"/>
      <c r="T78" s="13"/>
    </row>
    <row r="79" spans="1:20">
      <c r="A79" s="2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13"/>
      <c r="S79" s="13"/>
      <c r="T79" s="13"/>
    </row>
    <row r="80" spans="1:20">
      <c r="A80" s="2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13"/>
      <c r="S80" s="13"/>
      <c r="T80" s="13"/>
    </row>
    <row r="81" spans="1:20">
      <c r="A81" s="2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13"/>
      <c r="S81" s="13"/>
      <c r="T81" s="13"/>
    </row>
    <row r="82" spans="1:20" ht="15.75">
      <c r="A82" s="27"/>
      <c r="B82" s="152" t="s">
        <v>271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2"/>
      <c r="Q82" s="3"/>
      <c r="R82" s="13"/>
      <c r="S82" s="13"/>
      <c r="T82" s="13"/>
    </row>
    <row r="83" spans="1:20" ht="15.75" thickBot="1">
      <c r="A83" s="114" t="s">
        <v>36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29" t="s">
        <v>43</v>
      </c>
      <c r="P83" s="129"/>
      <c r="Q83" s="130"/>
      <c r="R83" s="13"/>
      <c r="S83" s="13"/>
      <c r="T83" s="13"/>
    </row>
    <row r="84" spans="1:20">
      <c r="A84" s="13"/>
      <c r="B84" s="13"/>
      <c r="C84" s="77"/>
      <c r="D84" s="77"/>
      <c r="E84" s="77"/>
      <c r="F84" s="7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>
      <c r="A85" s="13"/>
      <c r="B85" s="13"/>
      <c r="C85" s="77"/>
      <c r="D85" s="77"/>
      <c r="E85" s="77"/>
      <c r="F85" s="7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</sheetData>
  <mergeCells count="22">
    <mergeCell ref="M43:N43"/>
    <mergeCell ref="B1:O1"/>
    <mergeCell ref="A2:B4"/>
    <mergeCell ref="C2:C4"/>
    <mergeCell ref="J4:K4"/>
    <mergeCell ref="G2:H3"/>
    <mergeCell ref="O83:Q83"/>
    <mergeCell ref="B82:O82"/>
    <mergeCell ref="H5:P5"/>
    <mergeCell ref="H6:K6"/>
    <mergeCell ref="J54:L54"/>
    <mergeCell ref="J55:L55"/>
    <mergeCell ref="I10:I11"/>
    <mergeCell ref="L13:N13"/>
    <mergeCell ref="M16:N17"/>
    <mergeCell ref="L6:N6"/>
    <mergeCell ref="O6:P6"/>
    <mergeCell ref="M23:N23"/>
    <mergeCell ref="B38:E38"/>
    <mergeCell ref="I51:M51"/>
    <mergeCell ref="J52:L52"/>
    <mergeCell ref="J53:L53"/>
  </mergeCells>
  <hyperlinks>
    <hyperlink ref="J54" r:id="rId1"/>
    <hyperlink ref="B38:D38" r:id="rId2" display="Fælles sour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5"/>
  <sheetViews>
    <sheetView workbookViewId="0"/>
  </sheetViews>
  <sheetFormatPr defaultRowHeight="15"/>
  <cols>
    <col min="1" max="1" width="7.85546875" style="22" customWidth="1"/>
    <col min="2" max="2" width="19.7109375" style="22" customWidth="1"/>
    <col min="3" max="3" width="26.7109375" style="22" customWidth="1"/>
    <col min="4" max="6" width="12.7109375" style="22" customWidth="1"/>
    <col min="7" max="7" width="4.7109375" style="22" customWidth="1"/>
    <col min="8" max="8" width="20.140625" style="22" customWidth="1"/>
    <col min="9" max="9" width="10.7109375" style="22" customWidth="1"/>
    <col min="10" max="10" width="15.7109375" style="22" customWidth="1"/>
    <col min="11" max="12" width="19" style="22" customWidth="1"/>
    <col min="13" max="13" width="14.7109375" style="22" customWidth="1"/>
    <col min="14" max="14" width="13.7109375" style="22" customWidth="1"/>
    <col min="15" max="16" width="11.7109375" style="22" customWidth="1"/>
    <col min="17" max="17" width="4.7109375" style="22" customWidth="1"/>
    <col min="18" max="16384" width="9.140625" style="22"/>
  </cols>
  <sheetData>
    <row r="1" spans="1:20" ht="24" customHeight="1">
      <c r="A1" s="21"/>
      <c r="B1" s="131" t="s">
        <v>270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94"/>
      <c r="Q1" s="30"/>
      <c r="R1" s="13"/>
      <c r="S1" s="13"/>
      <c r="T1" s="13"/>
    </row>
    <row r="2" spans="1:20">
      <c r="A2" s="132" t="s">
        <v>31</v>
      </c>
      <c r="B2" s="133"/>
      <c r="C2" s="138" t="s">
        <v>7</v>
      </c>
      <c r="D2" s="11" t="s">
        <v>34</v>
      </c>
      <c r="E2" s="8" t="s">
        <v>35</v>
      </c>
      <c r="F2" s="106" t="s">
        <v>45</v>
      </c>
      <c r="G2" s="150" t="s">
        <v>182</v>
      </c>
      <c r="H2" s="133"/>
      <c r="I2" s="43"/>
      <c r="J2" s="2"/>
      <c r="K2" s="2"/>
      <c r="L2" s="2"/>
      <c r="M2" s="2"/>
      <c r="N2" s="2"/>
      <c r="O2" s="2"/>
      <c r="P2" s="2"/>
      <c r="Q2" s="3"/>
      <c r="R2" s="13"/>
      <c r="S2" s="13"/>
      <c r="T2" s="13"/>
    </row>
    <row r="3" spans="1:20">
      <c r="A3" s="134"/>
      <c r="B3" s="135"/>
      <c r="C3" s="139"/>
      <c r="D3" s="7" t="s">
        <v>20</v>
      </c>
      <c r="E3" s="9" t="s">
        <v>20</v>
      </c>
      <c r="F3" s="107" t="s">
        <v>44</v>
      </c>
      <c r="G3" s="151"/>
      <c r="H3" s="137"/>
      <c r="I3" s="43"/>
      <c r="J3" s="2"/>
      <c r="K3" s="2"/>
      <c r="L3" s="2"/>
      <c r="M3" s="2"/>
      <c r="N3" s="2"/>
      <c r="O3" s="2"/>
      <c r="P3" s="2"/>
      <c r="Q3" s="3"/>
      <c r="R3" s="13"/>
      <c r="S3" s="13"/>
      <c r="T3" s="13"/>
    </row>
    <row r="4" spans="1:20">
      <c r="A4" s="136"/>
      <c r="B4" s="137"/>
      <c r="C4" s="140"/>
      <c r="D4" s="7" t="s">
        <v>64</v>
      </c>
      <c r="E4" s="9" t="s">
        <v>65</v>
      </c>
      <c r="F4" s="14" t="s">
        <v>121</v>
      </c>
      <c r="G4" s="97"/>
      <c r="H4" s="43"/>
      <c r="I4" s="43"/>
      <c r="J4" s="147" t="s">
        <v>51</v>
      </c>
      <c r="K4" s="147"/>
      <c r="L4" s="61" t="str">
        <f>VLOOKUP(I10,A6:F35,2)</f>
        <v>2N5486</v>
      </c>
      <c r="M4" s="61">
        <f>VLOOKUP(I10,A6:F35,6)</f>
        <v>20</v>
      </c>
      <c r="N4" s="97" t="s">
        <v>222</v>
      </c>
      <c r="O4" s="2"/>
      <c r="P4" s="2"/>
      <c r="Q4" s="3"/>
      <c r="R4" s="13"/>
      <c r="S4" s="13"/>
      <c r="T4" s="13"/>
    </row>
    <row r="5" spans="1:20">
      <c r="A5" s="23" t="s">
        <v>37</v>
      </c>
      <c r="B5" s="1" t="s">
        <v>39</v>
      </c>
      <c r="C5" s="95" t="s">
        <v>30</v>
      </c>
      <c r="D5" s="12" t="s">
        <v>71</v>
      </c>
      <c r="E5" s="10"/>
      <c r="F5" s="15"/>
      <c r="G5" s="93"/>
      <c r="H5" s="142" t="s">
        <v>38</v>
      </c>
      <c r="I5" s="142"/>
      <c r="J5" s="142"/>
      <c r="K5" s="142"/>
      <c r="L5" s="142"/>
      <c r="M5" s="142"/>
      <c r="N5" s="142"/>
      <c r="O5" s="142"/>
      <c r="P5" s="142"/>
      <c r="Q5" s="3"/>
      <c r="R5" s="13"/>
      <c r="S5" s="13"/>
      <c r="T5" s="13"/>
    </row>
    <row r="6" spans="1:20">
      <c r="A6" s="23">
        <v>1</v>
      </c>
      <c r="B6" s="78" t="str">
        <f>+'Example 1'!B6</f>
        <v>2N3069</v>
      </c>
      <c r="C6" s="78" t="str">
        <f>+'Example 1'!C6</f>
        <v>VDS=15V - VGS=0V - f=1kHz</v>
      </c>
      <c r="D6" s="79">
        <f>+'Example 1'!D6</f>
        <v>900</v>
      </c>
      <c r="E6" s="79">
        <f>+'Example 1'!E6</f>
        <v>20</v>
      </c>
      <c r="F6" s="79">
        <f>+'Example 1'!F6</f>
        <v>1</v>
      </c>
      <c r="G6" s="93"/>
      <c r="H6" s="144" t="s">
        <v>57</v>
      </c>
      <c r="I6" s="145"/>
      <c r="J6" s="145"/>
      <c r="K6" s="146"/>
      <c r="L6" s="144" t="s">
        <v>15</v>
      </c>
      <c r="M6" s="145"/>
      <c r="N6" s="146"/>
      <c r="O6" s="144" t="s">
        <v>16</v>
      </c>
      <c r="P6" s="146"/>
      <c r="Q6" s="31"/>
      <c r="R6" s="13"/>
      <c r="S6" s="13"/>
      <c r="T6" s="13"/>
    </row>
    <row r="7" spans="1:20">
      <c r="A7" s="23">
        <v>2</v>
      </c>
      <c r="B7" s="78" t="str">
        <f>+'Example 1'!B7</f>
        <v>2N3684</v>
      </c>
      <c r="C7" s="78" t="str">
        <f>+'Example 1'!C7</f>
        <v>VDS=20V - VGS=0V - f=1kHz</v>
      </c>
      <c r="D7" s="79">
        <f>+'Example 1'!D7</f>
        <v>3000</v>
      </c>
      <c r="E7" s="79">
        <f>+'Example 1'!E7</f>
        <v>50</v>
      </c>
      <c r="F7" s="79">
        <f>+'Example 1'!F7</f>
        <v>7.5</v>
      </c>
      <c r="G7" s="93"/>
      <c r="H7" s="1" t="s">
        <v>128</v>
      </c>
      <c r="I7" s="1" t="s">
        <v>12</v>
      </c>
      <c r="J7" s="1" t="s">
        <v>124</v>
      </c>
      <c r="K7" s="1" t="s">
        <v>272</v>
      </c>
      <c r="L7" s="10" t="s">
        <v>13</v>
      </c>
      <c r="M7" s="10" t="s">
        <v>14</v>
      </c>
      <c r="N7" s="10" t="s">
        <v>116</v>
      </c>
      <c r="O7" s="1" t="s">
        <v>53</v>
      </c>
      <c r="P7" s="1" t="s">
        <v>78</v>
      </c>
      <c r="Q7" s="32"/>
      <c r="R7" s="13"/>
      <c r="S7" s="13"/>
      <c r="T7" s="13"/>
    </row>
    <row r="8" spans="1:20">
      <c r="A8" s="23">
        <v>3</v>
      </c>
      <c r="B8" s="78" t="str">
        <f>+'Example 1'!B8</f>
        <v>2N3685</v>
      </c>
      <c r="C8" s="78" t="str">
        <f>+'Example 1'!C8</f>
        <v>VDS=20V - VGS=0V - f=1kHz</v>
      </c>
      <c r="D8" s="79">
        <f>+'Example 1'!D8</f>
        <v>2500</v>
      </c>
      <c r="E8" s="79">
        <f>+'Example 1'!E8</f>
        <v>25</v>
      </c>
      <c r="F8" s="79">
        <f>+'Example 1'!F8</f>
        <v>3</v>
      </c>
      <c r="G8" s="93"/>
      <c r="H8" s="121">
        <v>100</v>
      </c>
      <c r="I8" s="80">
        <f>+'Split 1'!I8</f>
        <v>1000</v>
      </c>
      <c r="J8" s="58">
        <f>+O31/1000</f>
        <v>1.3</v>
      </c>
      <c r="K8" s="58">
        <f>+O28/1000</f>
        <v>0.51</v>
      </c>
      <c r="L8" s="80">
        <f>+'Split 1'!L8</f>
        <v>0.1</v>
      </c>
      <c r="M8" s="80">
        <f>+'Split 1'!M8</f>
        <v>4.7</v>
      </c>
      <c r="N8" s="80">
        <f>+'Split 1'!N8</f>
        <v>10</v>
      </c>
      <c r="O8" s="80">
        <f>+'Split 1'!O8</f>
        <v>12</v>
      </c>
      <c r="P8" s="81">
        <f>(+'Split 1'!O19)*10^-3</f>
        <v>2.7574806720353428E-3</v>
      </c>
      <c r="Q8" s="3"/>
      <c r="R8" s="13"/>
      <c r="S8" s="13"/>
      <c r="T8" s="13"/>
    </row>
    <row r="9" spans="1:20">
      <c r="A9" s="23">
        <v>4</v>
      </c>
      <c r="B9" s="78" t="str">
        <f>+'Example 1'!B9</f>
        <v>2N3686</v>
      </c>
      <c r="C9" s="78" t="str">
        <f>+'Example 1'!C9</f>
        <v>VDS=20V - VGS=0V - f=1kHz</v>
      </c>
      <c r="D9" s="79">
        <f>+'Example 1'!D9</f>
        <v>2000</v>
      </c>
      <c r="E9" s="79">
        <f>+'Example 1'!E9</f>
        <v>10</v>
      </c>
      <c r="F9" s="79">
        <f>+'Example 1'!F9</f>
        <v>1.2</v>
      </c>
      <c r="G9" s="93"/>
      <c r="H9" s="2"/>
      <c r="I9" s="2"/>
      <c r="J9" s="2"/>
      <c r="K9" s="2"/>
      <c r="L9" s="2"/>
      <c r="M9" s="2"/>
      <c r="N9" s="2"/>
      <c r="O9" s="2"/>
      <c r="P9" s="2"/>
      <c r="Q9" s="33"/>
      <c r="R9" s="13"/>
      <c r="S9" s="13"/>
      <c r="T9" s="13"/>
    </row>
    <row r="10" spans="1:20">
      <c r="A10" s="23">
        <v>5</v>
      </c>
      <c r="B10" s="78" t="str">
        <f>+'Example 1'!B10</f>
        <v>2N3686</v>
      </c>
      <c r="C10" s="78" t="str">
        <f>+'Example 1'!C10</f>
        <v>VDS=20V - VGS=0V - f=1kHz</v>
      </c>
      <c r="D10" s="79">
        <f>+'Example 1'!D10</f>
        <v>1500</v>
      </c>
      <c r="E10" s="79">
        <f>+'Example 1'!E10</f>
        <v>5</v>
      </c>
      <c r="F10" s="79">
        <f>+'Example 1'!F10</f>
        <v>0.5</v>
      </c>
      <c r="G10" s="93"/>
      <c r="H10" s="43" t="s">
        <v>123</v>
      </c>
      <c r="I10" s="148">
        <v>17</v>
      </c>
      <c r="J10" s="93" t="str">
        <f>+E2</f>
        <v>gos</v>
      </c>
      <c r="K10" s="4">
        <f>VLOOKUP(I10,A6:F35,5)*10^-6</f>
        <v>7.4999999999999993E-5</v>
      </c>
      <c r="L10" s="93" t="s">
        <v>67</v>
      </c>
      <c r="M10" s="93" t="s">
        <v>81</v>
      </c>
      <c r="N10" s="93" t="s">
        <v>87</v>
      </c>
      <c r="O10" s="5">
        <f>(1/K10)/10^3</f>
        <v>13.333333333333334</v>
      </c>
      <c r="P10" s="17" t="s">
        <v>86</v>
      </c>
      <c r="Q10" s="33"/>
      <c r="R10" s="13"/>
      <c r="S10" s="13"/>
      <c r="T10" s="13"/>
    </row>
    <row r="11" spans="1:20">
      <c r="A11" s="23">
        <v>6</v>
      </c>
      <c r="B11" s="78" t="str">
        <f>+'Example 1'!B11</f>
        <v>2N3819</v>
      </c>
      <c r="C11" s="78" t="str">
        <f>+'Example 1'!C11</f>
        <v>VDS=15V - VGS=0V - f=1kHz</v>
      </c>
      <c r="D11" s="79">
        <f>+'Example 1'!D11</f>
        <v>5500</v>
      </c>
      <c r="E11" s="79">
        <f>+'Example 1'!E11</f>
        <v>25</v>
      </c>
      <c r="F11" s="79">
        <f>+'Example 1'!F11</f>
        <v>22</v>
      </c>
      <c r="G11" s="16"/>
      <c r="H11" s="43" t="s">
        <v>122</v>
      </c>
      <c r="I11" s="148"/>
      <c r="J11" s="93" t="str">
        <f>+D2</f>
        <v>gfs</v>
      </c>
      <c r="K11" s="18">
        <f>VLOOKUP(I10,A6:F35,4)*10^-6</f>
        <v>8.0000000000000002E-3</v>
      </c>
      <c r="L11" s="93" t="s">
        <v>67</v>
      </c>
      <c r="M11" s="93" t="s">
        <v>81</v>
      </c>
      <c r="N11" s="93" t="s">
        <v>88</v>
      </c>
      <c r="O11" s="5">
        <f>(1/K11)/10^3</f>
        <v>0.125</v>
      </c>
      <c r="P11" s="17" t="s">
        <v>86</v>
      </c>
      <c r="Q11" s="33"/>
      <c r="R11" s="13"/>
      <c r="S11" s="13"/>
      <c r="T11" s="13"/>
    </row>
    <row r="12" spans="1:20">
      <c r="A12" s="23">
        <v>7</v>
      </c>
      <c r="B12" s="78" t="str">
        <f>+'Example 1'!B12</f>
        <v>2N3821</v>
      </c>
      <c r="C12" s="78" t="str">
        <f>+'Example 1'!C12</f>
        <v>VDS=15V - VGS=0V - f=1kHz</v>
      </c>
      <c r="D12" s="79">
        <f>+'Example 1'!D12</f>
        <v>4500</v>
      </c>
      <c r="E12" s="79">
        <f>+'Example 1'!E12</f>
        <v>10</v>
      </c>
      <c r="F12" s="79">
        <f>+'Example 1'!F12</f>
        <v>2.5</v>
      </c>
      <c r="G12" s="16"/>
      <c r="H12" s="2" t="s">
        <v>17</v>
      </c>
      <c r="I12" s="2" t="s">
        <v>18</v>
      </c>
      <c r="J12" s="2" t="s">
        <v>127</v>
      </c>
      <c r="K12" s="2"/>
      <c r="L12" s="2"/>
      <c r="M12" s="2"/>
      <c r="N12" s="2"/>
      <c r="O12" s="26">
        <f>+I8</f>
        <v>1000</v>
      </c>
      <c r="P12" s="93" t="s">
        <v>57</v>
      </c>
      <c r="Q12" s="3"/>
      <c r="R12" s="13"/>
      <c r="S12" s="13"/>
      <c r="T12" s="13"/>
    </row>
    <row r="13" spans="1:20">
      <c r="A13" s="23">
        <v>8</v>
      </c>
      <c r="B13" s="78" t="str">
        <f>+'Example 1'!B13</f>
        <v>2N3822</v>
      </c>
      <c r="C13" s="78" t="str">
        <f>+'Example 1'!C13</f>
        <v>VDS=15V - VGS=0V - f=1kHz</v>
      </c>
      <c r="D13" s="79">
        <f>+'Example 1'!D13</f>
        <v>6500</v>
      </c>
      <c r="E13" s="79">
        <f>+'Example 1'!E13</f>
        <v>20</v>
      </c>
      <c r="F13" s="79">
        <f>+'Example 1'!F13</f>
        <v>10</v>
      </c>
      <c r="G13" s="93"/>
      <c r="H13" s="2" t="s">
        <v>19</v>
      </c>
      <c r="I13" s="2" t="s">
        <v>159</v>
      </c>
      <c r="J13" s="2" t="s">
        <v>80</v>
      </c>
      <c r="K13" s="2" t="s">
        <v>129</v>
      </c>
      <c r="L13" s="149" t="s">
        <v>160</v>
      </c>
      <c r="M13" s="149"/>
      <c r="N13" s="149"/>
      <c r="O13" s="5">
        <f>(1/(1/(J8*10^3)+1/(H8*10^3)+K10))*10^-3</f>
        <v>1.1706438541197659</v>
      </c>
      <c r="P13" s="93" t="s">
        <v>57</v>
      </c>
      <c r="Q13" s="33"/>
      <c r="R13" s="13"/>
      <c r="S13" s="13"/>
      <c r="T13" s="13"/>
    </row>
    <row r="14" spans="1:20">
      <c r="A14" s="23">
        <v>9</v>
      </c>
      <c r="B14" s="78" t="str">
        <f>+'Example 1'!B14</f>
        <v>2N3823</v>
      </c>
      <c r="C14" s="78" t="str">
        <f>+'Example 1'!C14</f>
        <v>VDS=15V - VGS=0V - f=1kHz</v>
      </c>
      <c r="D14" s="79">
        <f>+'Example 1'!D14</f>
        <v>6500</v>
      </c>
      <c r="E14" s="79">
        <f>+'Example 1'!E14</f>
        <v>35</v>
      </c>
      <c r="F14" s="79">
        <f>+'Example 1'!F14</f>
        <v>20</v>
      </c>
      <c r="G14" s="93"/>
      <c r="H14" s="2"/>
      <c r="I14" s="2"/>
      <c r="J14" s="2"/>
      <c r="K14" s="2"/>
      <c r="L14" s="2"/>
      <c r="M14" s="2"/>
      <c r="N14" s="2"/>
      <c r="O14" s="2"/>
      <c r="P14" s="2"/>
      <c r="Q14" s="33"/>
      <c r="R14" s="13"/>
      <c r="S14" s="13"/>
      <c r="T14" s="13"/>
    </row>
    <row r="15" spans="1:20">
      <c r="A15" s="23">
        <v>10</v>
      </c>
      <c r="B15" s="78" t="str">
        <f>+'Example 1'!B15</f>
        <v>2N4117</v>
      </c>
      <c r="C15" s="78" t="str">
        <f>+'Example 1'!C15</f>
        <v>VDS=10V - VGS=0V - f=1kHz</v>
      </c>
      <c r="D15" s="79">
        <f>+'Example 1'!D15</f>
        <v>210</v>
      </c>
      <c r="E15" s="79">
        <f>+'Example 1'!E15</f>
        <v>3</v>
      </c>
      <c r="F15" s="79">
        <f>+'Example 1'!F15</f>
        <v>0.09</v>
      </c>
      <c r="G15" s="93"/>
      <c r="H15" s="2" t="s">
        <v>273</v>
      </c>
      <c r="I15" s="2"/>
      <c r="J15" s="2" t="s">
        <v>170</v>
      </c>
      <c r="K15" s="2"/>
      <c r="L15" s="39"/>
      <c r="M15" s="39" t="s">
        <v>274</v>
      </c>
      <c r="N15" s="39"/>
      <c r="O15" s="5">
        <f>(1/I16)/(1/I17)</f>
        <v>2.7513980495726025</v>
      </c>
      <c r="P15" s="93" t="s">
        <v>22</v>
      </c>
      <c r="Q15" s="33"/>
      <c r="R15" s="13"/>
      <c r="S15" s="13"/>
      <c r="T15" s="13"/>
    </row>
    <row r="16" spans="1:20">
      <c r="A16" s="23">
        <v>11</v>
      </c>
      <c r="B16" s="78" t="str">
        <f>+'Example 1'!B16</f>
        <v>2N4339</v>
      </c>
      <c r="C16" s="78" t="str">
        <f>+'Example 1'!C16</f>
        <v>VDS=15V - VGS=0V - f=1kHz</v>
      </c>
      <c r="D16" s="79">
        <f>+'Example 1'!D16</f>
        <v>2400</v>
      </c>
      <c r="E16" s="79">
        <f>+'Example 1'!E16</f>
        <v>15</v>
      </c>
      <c r="F16" s="79">
        <f>+'Example 1'!F16</f>
        <v>1.5</v>
      </c>
      <c r="G16" s="93"/>
      <c r="H16" s="49" t="s">
        <v>165</v>
      </c>
      <c r="I16" s="55">
        <f>(1/J8+1/H8+1/L30+1/O10)*10^-3</f>
        <v>4.0800372208436731E-3</v>
      </c>
      <c r="J16" s="47" t="s">
        <v>67</v>
      </c>
      <c r="K16" s="54">
        <f>1/I16</f>
        <v>245.09580326652491</v>
      </c>
      <c r="L16" s="48" t="s">
        <v>56</v>
      </c>
      <c r="M16" s="147" t="s">
        <v>168</v>
      </c>
      <c r="N16" s="147"/>
      <c r="O16" s="46"/>
      <c r="P16" s="93"/>
      <c r="Q16" s="33"/>
      <c r="R16" s="13"/>
      <c r="S16" s="13"/>
      <c r="T16" s="13"/>
    </row>
    <row r="17" spans="1:20">
      <c r="A17" s="23">
        <v>12</v>
      </c>
      <c r="B17" s="78" t="str">
        <f>+'Example 1'!B17</f>
        <v>2N4340</v>
      </c>
      <c r="C17" s="78" t="str">
        <f>+'Example 1'!C17</f>
        <v>VDS=15V - VGS=0V - f=1kHz</v>
      </c>
      <c r="D17" s="79">
        <f>+'Example 1'!D17</f>
        <v>3000</v>
      </c>
      <c r="E17" s="79">
        <f>+'Example 1'!E17</f>
        <v>30</v>
      </c>
      <c r="F17" s="79">
        <f>+'Example 1'!F17</f>
        <v>3.6</v>
      </c>
      <c r="G17" s="2"/>
      <c r="H17" s="85" t="s">
        <v>166</v>
      </c>
      <c r="I17" s="91">
        <f>(K11+1/L30*10^-3)</f>
        <v>1.1225806451612905E-2</v>
      </c>
      <c r="J17" s="93" t="s">
        <v>67</v>
      </c>
      <c r="K17" s="84">
        <f>1/I17</f>
        <v>89.080459770114928</v>
      </c>
      <c r="L17" s="17" t="s">
        <v>56</v>
      </c>
      <c r="M17" s="147"/>
      <c r="N17" s="147"/>
      <c r="O17" s="2"/>
      <c r="P17" s="2"/>
      <c r="Q17" s="33"/>
      <c r="R17" s="13"/>
      <c r="S17" s="13"/>
      <c r="T17" s="13"/>
    </row>
    <row r="18" spans="1:20">
      <c r="A18" s="23">
        <v>13</v>
      </c>
      <c r="B18" s="78" t="str">
        <f>+'Example 1'!B18</f>
        <v>2N4341</v>
      </c>
      <c r="C18" s="78" t="str">
        <f>+'Example 1'!C18</f>
        <v>VDS=15V - VGS=0V - f=1kHz</v>
      </c>
      <c r="D18" s="79">
        <f>+'Example 1'!D18</f>
        <v>4000</v>
      </c>
      <c r="E18" s="79">
        <f>+'Example 1'!E18</f>
        <v>60</v>
      </c>
      <c r="F18" s="79">
        <f>+'Example 1'!F18</f>
        <v>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13"/>
      <c r="S18" s="13"/>
      <c r="T18" s="13"/>
    </row>
    <row r="19" spans="1:20">
      <c r="A19" s="23">
        <v>14</v>
      </c>
      <c r="B19" s="78" t="str">
        <f>+'Example 1'!B19</f>
        <v>2N4416</v>
      </c>
      <c r="C19" s="78" t="str">
        <f>+'Example 1'!C19</f>
        <v>VDS=15V - VGS=0V - f=1kHz</v>
      </c>
      <c r="D19" s="79">
        <f>+'Example 1'!D19</f>
        <v>7500</v>
      </c>
      <c r="E19" s="79">
        <f>+'Example 1'!E19</f>
        <v>50</v>
      </c>
      <c r="F19" s="79">
        <f>+'Example 1'!F19</f>
        <v>15</v>
      </c>
      <c r="G19" s="2"/>
      <c r="H19" s="2" t="s">
        <v>84</v>
      </c>
      <c r="I19" s="2" t="s">
        <v>266</v>
      </c>
      <c r="J19" s="2"/>
      <c r="K19" s="2"/>
      <c r="L19" s="84"/>
      <c r="M19" s="37"/>
      <c r="N19" s="2"/>
      <c r="O19" s="5">
        <f>P8*O15*10^3</f>
        <v>7.586926942772191</v>
      </c>
      <c r="P19" s="93" t="s">
        <v>114</v>
      </c>
      <c r="Q19" s="3"/>
      <c r="R19" s="13"/>
      <c r="S19" s="13"/>
      <c r="T19" s="13"/>
    </row>
    <row r="20" spans="1:20">
      <c r="A20" s="23">
        <v>15</v>
      </c>
      <c r="B20" s="78" t="str">
        <f>+'Example 1'!B20</f>
        <v>2N5457</v>
      </c>
      <c r="C20" s="78" t="str">
        <f>+'Example 1'!C20</f>
        <v>VDS=15V - VGS=0V - f=1kHz</v>
      </c>
      <c r="D20" s="79">
        <f>+'Example 1'!D20</f>
        <v>3000</v>
      </c>
      <c r="E20" s="79">
        <f>+'Example 1'!E20</f>
        <v>10</v>
      </c>
      <c r="F20" s="79">
        <f>+'Example 1'!F20</f>
        <v>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13"/>
      <c r="S20" s="13"/>
      <c r="T20" s="13"/>
    </row>
    <row r="21" spans="1:20">
      <c r="A21" s="23">
        <v>16</v>
      </c>
      <c r="B21" s="78" t="str">
        <f>+'Example 1'!B21</f>
        <v>2N5460</v>
      </c>
      <c r="C21" s="78" t="str">
        <f>+'Example 1'!C21</f>
        <v>VDS=15V - VGS=0V - f=1kHz</v>
      </c>
      <c r="D21" s="79">
        <f>+'Example 1'!D21</f>
        <v>4000</v>
      </c>
      <c r="E21" s="79">
        <f>+'Example 1'!E21</f>
        <v>75</v>
      </c>
      <c r="F21" s="79">
        <f>+'Example 1'!F21</f>
        <v>5</v>
      </c>
      <c r="G21" s="2"/>
      <c r="H21" s="34" t="s">
        <v>133</v>
      </c>
      <c r="I21" s="2"/>
      <c r="J21" s="2"/>
      <c r="K21" s="2"/>
      <c r="L21" s="4" t="str">
        <f>+L4</f>
        <v>2N5486</v>
      </c>
      <c r="M21" s="93" t="s">
        <v>105</v>
      </c>
      <c r="N21" s="93" t="s">
        <v>104</v>
      </c>
      <c r="O21" s="4">
        <f>+M4</f>
        <v>20</v>
      </c>
      <c r="P21" s="93" t="str">
        <f>+N4</f>
        <v xml:space="preserve"> mA</v>
      </c>
      <c r="Q21" s="3"/>
      <c r="R21" s="13"/>
      <c r="S21" s="13"/>
      <c r="T21" s="13"/>
    </row>
    <row r="22" spans="1:20">
      <c r="A22" s="23">
        <v>17</v>
      </c>
      <c r="B22" s="78" t="str">
        <f>+'Example 1'!B22</f>
        <v>2N5486</v>
      </c>
      <c r="C22" s="78" t="str">
        <f>+'Example 1'!C22</f>
        <v>VDS=15V - VGS=0V - f=1kHz</v>
      </c>
      <c r="D22" s="79">
        <f>+'Example 1'!D22</f>
        <v>8000</v>
      </c>
      <c r="E22" s="79">
        <f>+'Example 1'!E22</f>
        <v>75</v>
      </c>
      <c r="F22" s="79">
        <f>+'Example 1'!F22</f>
        <v>20</v>
      </c>
      <c r="G22" s="2"/>
      <c r="H22" s="2"/>
      <c r="I22" s="2"/>
      <c r="J22" s="2"/>
      <c r="K22" s="2"/>
      <c r="L22" s="2"/>
      <c r="M22" s="2"/>
      <c r="N22" s="2"/>
      <c r="O22" s="2"/>
      <c r="P22" s="93"/>
      <c r="Q22" s="33"/>
      <c r="R22" s="13"/>
      <c r="S22" s="13"/>
      <c r="T22" s="13"/>
    </row>
    <row r="23" spans="1:20">
      <c r="A23" s="23">
        <v>18</v>
      </c>
      <c r="B23" s="78" t="str">
        <f>+'Example 1'!B23</f>
        <v>BC264A</v>
      </c>
      <c r="C23" s="78" t="str">
        <f>+'Example 1'!C23</f>
        <v>VDS=15V - VGS=0V - f=1kHz</v>
      </c>
      <c r="D23" s="79">
        <f>+'Example 1'!D23</f>
        <v>3500</v>
      </c>
      <c r="E23" s="79" t="str">
        <f>+'Example 1'!E23</f>
        <v>Ikke opgivet</v>
      </c>
      <c r="F23" s="79">
        <f>+'Example 1'!F23</f>
        <v>4.5</v>
      </c>
      <c r="G23" s="2"/>
      <c r="H23" s="2" t="s">
        <v>102</v>
      </c>
      <c r="I23" s="2"/>
      <c r="J23" s="2"/>
      <c r="K23" s="4">
        <f>+I8</f>
        <v>1000</v>
      </c>
      <c r="L23" s="93" t="s">
        <v>107</v>
      </c>
      <c r="M23" s="149" t="s">
        <v>54</v>
      </c>
      <c r="N23" s="149"/>
      <c r="O23" s="4">
        <f>K23/1000</f>
        <v>1</v>
      </c>
      <c r="P23" s="93" t="s">
        <v>59</v>
      </c>
      <c r="Q23" s="33"/>
      <c r="R23" s="13"/>
      <c r="S23" s="13"/>
      <c r="T23" s="13"/>
    </row>
    <row r="24" spans="1:20">
      <c r="A24" s="23">
        <v>19</v>
      </c>
      <c r="B24" s="78" t="str">
        <f>+'Example 1'!B24</f>
        <v>BF245A</v>
      </c>
      <c r="C24" s="78" t="str">
        <f>+'Example 1'!C24</f>
        <v>VDS=15V - VGS=0V - f=1kHz</v>
      </c>
      <c r="D24" s="79">
        <f>+'Example 1'!D24</f>
        <v>6500</v>
      </c>
      <c r="E24" s="79">
        <f>+'Example 1'!E24</f>
        <v>40</v>
      </c>
      <c r="F24" s="79" t="str">
        <f>+'Example 1'!F24</f>
        <v>6.5</v>
      </c>
      <c r="G24" s="2"/>
      <c r="H24" s="2" t="s">
        <v>55</v>
      </c>
      <c r="I24" s="2"/>
      <c r="J24" s="2"/>
      <c r="K24" s="123">
        <v>0.33330000000000004</v>
      </c>
      <c r="L24" s="93" t="s">
        <v>106</v>
      </c>
      <c r="M24" s="2"/>
      <c r="N24" s="93" t="s">
        <v>108</v>
      </c>
      <c r="O24" s="42">
        <f>ROUND(K24*M4,3)</f>
        <v>6.6660000000000004</v>
      </c>
      <c r="P24" s="93" t="str">
        <f>+N4</f>
        <v xml:space="preserve"> mA</v>
      </c>
      <c r="Q24" s="33"/>
      <c r="R24" s="13"/>
      <c r="S24" s="13"/>
      <c r="T24" s="13"/>
    </row>
    <row r="25" spans="1:20">
      <c r="A25" s="23">
        <v>20</v>
      </c>
      <c r="B25" s="78" t="str">
        <f>+'Example 1'!B25</f>
        <v>BF256B</v>
      </c>
      <c r="C25" s="78" t="str">
        <f>+'Example 1'!C25</f>
        <v>VDS=15V - VGS=0V - f=1kHz</v>
      </c>
      <c r="D25" s="79">
        <f>+'Example 1'!D25</f>
        <v>4500</v>
      </c>
      <c r="E25" s="79" t="str">
        <f>+'Example 1'!E25</f>
        <v>Ikke opgivet</v>
      </c>
      <c r="F25" s="79">
        <f>+'Example 1'!F25</f>
        <v>13</v>
      </c>
      <c r="G25" s="2"/>
      <c r="H25" s="2" t="s">
        <v>275</v>
      </c>
      <c r="I25" s="2"/>
      <c r="J25" s="93"/>
      <c r="K25" s="4">
        <f>+O8</f>
        <v>12</v>
      </c>
      <c r="L25" s="93" t="str">
        <f>+O6</f>
        <v>Volt</v>
      </c>
      <c r="M25" s="2"/>
      <c r="N25" s="93" t="s">
        <v>103</v>
      </c>
      <c r="O25" s="26">
        <f>K25/(O24*10^-3)</f>
        <v>1800.1800180017999</v>
      </c>
      <c r="P25" s="17" t="s">
        <v>56</v>
      </c>
      <c r="Q25" s="35"/>
      <c r="R25" s="13"/>
      <c r="S25" s="13"/>
      <c r="T25" s="13"/>
    </row>
    <row r="26" spans="1:20">
      <c r="A26" s="23">
        <v>21</v>
      </c>
      <c r="B26" s="78" t="str">
        <f>+'Example 1'!B26</f>
        <v>MPF102</v>
      </c>
      <c r="C26" s="78" t="str">
        <f>+'Example 1'!C26</f>
        <v>VDS=15V - VGS=0V - f=1kHz</v>
      </c>
      <c r="D26" s="79">
        <f>+'Example 1'!D26</f>
        <v>7500</v>
      </c>
      <c r="E26" s="79" t="str">
        <f>+'Example 1'!E26</f>
        <v>Ikke opgivet</v>
      </c>
      <c r="F26" s="79">
        <f>+'Example 1'!F26</f>
        <v>20</v>
      </c>
      <c r="G26" s="2"/>
      <c r="H26" s="2" t="s">
        <v>284</v>
      </c>
      <c r="I26" s="2"/>
      <c r="J26" s="2"/>
      <c r="K26" s="2"/>
      <c r="L26" s="2"/>
      <c r="M26" s="2"/>
      <c r="N26" s="2"/>
      <c r="O26" s="2"/>
      <c r="P26" s="2"/>
      <c r="Q26" s="3"/>
      <c r="R26" s="13"/>
      <c r="S26" s="13"/>
      <c r="T26" s="13"/>
    </row>
    <row r="27" spans="1:20">
      <c r="A27" s="23">
        <v>22</v>
      </c>
      <c r="B27" s="78" t="str">
        <f>+'Example 1'!B27</f>
        <v>NTE312</v>
      </c>
      <c r="C27" s="78" t="str">
        <f>+'Example 1'!C27</f>
        <v>VDS=15V - VGS=0V - f=1kHz</v>
      </c>
      <c r="D27" s="79">
        <f>+'Example 1'!D27</f>
        <v>7500</v>
      </c>
      <c r="E27" s="79">
        <f>+'Example 1'!E27</f>
        <v>50</v>
      </c>
      <c r="F27" s="79">
        <f>+'Example 1'!F27</f>
        <v>15</v>
      </c>
      <c r="G27" s="2"/>
      <c r="H27" s="2" t="s">
        <v>277</v>
      </c>
      <c r="I27" s="2"/>
      <c r="J27" s="2"/>
      <c r="K27" s="2"/>
      <c r="L27" s="2"/>
      <c r="M27" s="2"/>
      <c r="N27" s="93" t="s">
        <v>98</v>
      </c>
      <c r="O27" s="124">
        <v>0.25</v>
      </c>
      <c r="P27" s="93" t="s">
        <v>99</v>
      </c>
      <c r="Q27" s="3"/>
      <c r="R27" s="13"/>
      <c r="S27" s="13"/>
      <c r="T27" s="13"/>
    </row>
    <row r="28" spans="1:20">
      <c r="A28" s="23">
        <v>23</v>
      </c>
      <c r="B28" s="78" t="str">
        <f>+'Example 1'!B28</f>
        <v>LS5905</v>
      </c>
      <c r="C28" s="78" t="str">
        <f>+'Example 1'!C28</f>
        <v>VDS=10V - VGS=0V - f=1kHz</v>
      </c>
      <c r="D28" s="79">
        <f>+'Example 1'!D28</f>
        <v>200</v>
      </c>
      <c r="E28" s="79">
        <f>+'Example 1'!E28</f>
        <v>5</v>
      </c>
      <c r="F28" s="79">
        <f>+'Example 1'!F28</f>
        <v>1</v>
      </c>
      <c r="G28" s="2"/>
      <c r="H28" s="2" t="s">
        <v>278</v>
      </c>
      <c r="I28" s="2"/>
      <c r="J28" s="26">
        <f>O25*O27</f>
        <v>450.04500450044998</v>
      </c>
      <c r="K28" s="17" t="s">
        <v>56</v>
      </c>
      <c r="L28" s="2"/>
      <c r="M28" s="2"/>
      <c r="N28" s="93"/>
      <c r="O28" s="4">
        <f>+J30+O30</f>
        <v>510</v>
      </c>
      <c r="P28" s="17" t="s">
        <v>56</v>
      </c>
      <c r="Q28" s="35"/>
      <c r="R28" s="13"/>
      <c r="S28" s="13"/>
      <c r="T28" s="13"/>
    </row>
    <row r="29" spans="1:20">
      <c r="A29" s="23">
        <v>24</v>
      </c>
      <c r="B29" s="78">
        <f>+'Example 1'!B29</f>
        <v>0</v>
      </c>
      <c r="C29" s="78">
        <f>+'Example 1'!C29</f>
        <v>0</v>
      </c>
      <c r="D29" s="79">
        <f>+'Example 1'!D29</f>
        <v>0</v>
      </c>
      <c r="E29" s="79">
        <f>+'Example 1'!E29</f>
        <v>0</v>
      </c>
      <c r="F29" s="79">
        <f>+'Example 1'!F29</f>
        <v>0</v>
      </c>
      <c r="G29" s="2"/>
      <c r="H29" s="2" t="s">
        <v>279</v>
      </c>
      <c r="I29" s="2"/>
      <c r="J29" s="2"/>
      <c r="K29" s="2"/>
      <c r="L29" s="2"/>
      <c r="M29" s="2"/>
      <c r="N29" s="2"/>
      <c r="O29" s="2"/>
      <c r="P29" s="2"/>
      <c r="Q29" s="35"/>
      <c r="R29" s="13"/>
      <c r="S29" s="13"/>
      <c r="T29" s="13"/>
    </row>
    <row r="30" spans="1:20">
      <c r="A30" s="23">
        <v>25</v>
      </c>
      <c r="B30" s="78">
        <f>+'Example 1'!B30</f>
        <v>0</v>
      </c>
      <c r="C30" s="78">
        <f>+'Example 1'!C30</f>
        <v>0</v>
      </c>
      <c r="D30" s="79">
        <f>+'Example 1'!D30</f>
        <v>0</v>
      </c>
      <c r="E30" s="79">
        <f>+'Example 1'!E30</f>
        <v>0</v>
      </c>
      <c r="F30" s="79">
        <f>+'Example 1'!F30</f>
        <v>0</v>
      </c>
      <c r="G30" s="2"/>
      <c r="H30" s="2" t="s">
        <v>280</v>
      </c>
      <c r="I30" s="2"/>
      <c r="J30" s="125">
        <v>310</v>
      </c>
      <c r="K30" s="17" t="s">
        <v>56</v>
      </c>
      <c r="L30" s="4">
        <f>+J30*10^-3</f>
        <v>0.31</v>
      </c>
      <c r="M30" s="17" t="s">
        <v>86</v>
      </c>
      <c r="N30" s="2" t="s">
        <v>281</v>
      </c>
      <c r="O30" s="125">
        <v>200</v>
      </c>
      <c r="P30" s="17" t="s">
        <v>56</v>
      </c>
      <c r="Q30" s="33"/>
      <c r="R30" s="13"/>
      <c r="S30" s="13"/>
      <c r="T30" s="13"/>
    </row>
    <row r="31" spans="1:20">
      <c r="A31" s="23">
        <v>26</v>
      </c>
      <c r="B31" s="78">
        <f>+'Example 1'!B31</f>
        <v>0</v>
      </c>
      <c r="C31" s="78">
        <f>+'Example 1'!C31</f>
        <v>0</v>
      </c>
      <c r="D31" s="79">
        <f>+'Example 1'!D31</f>
        <v>0</v>
      </c>
      <c r="E31" s="79">
        <f>+'Example 1'!E31</f>
        <v>0</v>
      </c>
      <c r="F31" s="79">
        <f>+'Example 1'!F31</f>
        <v>0</v>
      </c>
      <c r="G31" s="2"/>
      <c r="H31" s="92" t="s">
        <v>282</v>
      </c>
      <c r="I31" s="2"/>
      <c r="J31" s="26">
        <f>O25-J28</f>
        <v>1350.1350135013499</v>
      </c>
      <c r="K31" s="17" t="s">
        <v>56</v>
      </c>
      <c r="L31" s="2" t="s">
        <v>58</v>
      </c>
      <c r="M31" s="2"/>
      <c r="N31" s="93" t="s">
        <v>98</v>
      </c>
      <c r="O31" s="125">
        <v>1300</v>
      </c>
      <c r="P31" s="17" t="s">
        <v>56</v>
      </c>
      <c r="Q31" s="33"/>
      <c r="R31" s="13"/>
      <c r="S31" s="13"/>
      <c r="T31" s="13"/>
    </row>
    <row r="32" spans="1:20">
      <c r="A32" s="23">
        <v>27</v>
      </c>
      <c r="B32" s="78">
        <f>+'Example 1'!B32</f>
        <v>0</v>
      </c>
      <c r="C32" s="78">
        <f>+'Example 1'!C32</f>
        <v>0</v>
      </c>
      <c r="D32" s="79">
        <f>+'Example 1'!D32</f>
        <v>0</v>
      </c>
      <c r="E32" s="79">
        <f>+'Example 1'!E32</f>
        <v>0</v>
      </c>
      <c r="F32" s="79">
        <f>+'Example 1'!F32</f>
        <v>0</v>
      </c>
      <c r="G32" s="2"/>
      <c r="H32" s="92" t="str">
        <f>CONCATENATE("Med de valgte modstande RD2, RS2 og Ry bliver Ids ",O32,P32," som er ",N32," % af IDSS max")</f>
        <v>Med de valgte modstande RD2, RS2 og Ry bliver Ids 6,63 mA som er 33 % af IDSS max</v>
      </c>
      <c r="I32" s="2"/>
      <c r="J32" s="2"/>
      <c r="K32" s="2"/>
      <c r="L32" s="2"/>
      <c r="M32" s="2"/>
      <c r="N32" s="86">
        <f>ROUND(O32/M4,2)*100</f>
        <v>33</v>
      </c>
      <c r="O32" s="5">
        <f>ROUND((K25/(O28+O31))*10^3,2)</f>
        <v>6.63</v>
      </c>
      <c r="P32" s="93" t="str">
        <f>+N4</f>
        <v xml:space="preserve"> mA</v>
      </c>
      <c r="Q32" s="3"/>
      <c r="R32" s="13"/>
      <c r="S32" s="13"/>
      <c r="T32" s="13"/>
    </row>
    <row r="33" spans="1:20">
      <c r="A33" s="23">
        <v>28</v>
      </c>
      <c r="B33" s="78">
        <f>+'Example 1'!B33</f>
        <v>0</v>
      </c>
      <c r="C33" s="78">
        <f>+'Example 1'!C33</f>
        <v>0</v>
      </c>
      <c r="D33" s="79">
        <f>+'Example 1'!D33</f>
        <v>0</v>
      </c>
      <c r="E33" s="79">
        <f>+'Example 1'!E33</f>
        <v>0</v>
      </c>
      <c r="F33" s="79">
        <f>+'Example 1'!F33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13"/>
      <c r="S33" s="13"/>
      <c r="T33" s="13"/>
    </row>
    <row r="34" spans="1:20">
      <c r="A34" s="23">
        <v>29</v>
      </c>
      <c r="B34" s="78">
        <f>+'Example 1'!B34</f>
        <v>0</v>
      </c>
      <c r="C34" s="78">
        <f>+'Example 1'!C34</f>
        <v>0</v>
      </c>
      <c r="D34" s="79">
        <f>+'Example 1'!D34</f>
        <v>0</v>
      </c>
      <c r="E34" s="79">
        <f>+'Example 1'!E34</f>
        <v>0</v>
      </c>
      <c r="F34" s="79">
        <f>+'Example 1'!F34</f>
        <v>0</v>
      </c>
      <c r="G34" s="2"/>
      <c r="H34" s="2" t="s">
        <v>24</v>
      </c>
      <c r="I34" s="2"/>
      <c r="J34" s="2" t="s">
        <v>23</v>
      </c>
      <c r="K34" s="2" t="s">
        <v>138</v>
      </c>
      <c r="L34" s="2"/>
      <c r="M34" s="2"/>
      <c r="N34" s="2"/>
      <c r="O34" s="42">
        <f>1/(2*PI()*O12*10^3*M8*10^-6)</f>
        <v>3.3862753849339434E-2</v>
      </c>
      <c r="P34" s="93" t="s">
        <v>26</v>
      </c>
      <c r="Q34" s="3"/>
      <c r="R34" s="13"/>
      <c r="S34" s="13"/>
      <c r="T34" s="13"/>
    </row>
    <row r="35" spans="1:20">
      <c r="A35" s="23">
        <v>30</v>
      </c>
      <c r="B35" s="78">
        <f>+'Example 1'!B35</f>
        <v>0</v>
      </c>
      <c r="C35" s="78">
        <f>+'Example 1'!C35</f>
        <v>0</v>
      </c>
      <c r="D35" s="79">
        <f>+'Example 1'!D35</f>
        <v>0</v>
      </c>
      <c r="E35" s="79">
        <f>+'Example 1'!E35</f>
        <v>0</v>
      </c>
      <c r="F35" s="79">
        <f>+'Example 1'!F35</f>
        <v>0</v>
      </c>
      <c r="G35" s="2"/>
      <c r="H35" s="2" t="s">
        <v>27</v>
      </c>
      <c r="I35" s="2"/>
      <c r="J35" s="2" t="s">
        <v>28</v>
      </c>
      <c r="K35" s="2" t="s">
        <v>139</v>
      </c>
      <c r="L35" s="2"/>
      <c r="M35" s="2"/>
      <c r="N35" s="2"/>
      <c r="O35" s="42">
        <f>1/(2*PI()*H8*10^3*N8*10^-6)</f>
        <v>0.15915494309189532</v>
      </c>
      <c r="P35" s="93" t="s">
        <v>26</v>
      </c>
      <c r="Q35" s="3"/>
      <c r="R35" s="13"/>
      <c r="S35" s="13"/>
      <c r="T35" s="13"/>
    </row>
    <row r="36" spans="1:20">
      <c r="A36" s="27"/>
      <c r="B36" s="82"/>
      <c r="C36" s="82"/>
      <c r="D36" s="82"/>
      <c r="E36" s="82"/>
      <c r="F36" s="82"/>
      <c r="G36" s="2"/>
      <c r="H36" s="2" t="s">
        <v>283</v>
      </c>
      <c r="I36" s="2"/>
      <c r="J36" s="2"/>
      <c r="K36" s="2"/>
      <c r="L36" s="2"/>
      <c r="M36" s="2"/>
      <c r="N36" s="2"/>
      <c r="O36" s="2"/>
      <c r="P36" s="2"/>
      <c r="Q36" s="3"/>
      <c r="R36" s="13"/>
      <c r="S36" s="13"/>
      <c r="T36" s="13"/>
    </row>
    <row r="37" spans="1:20">
      <c r="A37" s="2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"/>
      <c r="R37" s="13"/>
      <c r="S37" s="13"/>
      <c r="T37" s="13"/>
    </row>
    <row r="38" spans="1:20" ht="15.75">
      <c r="A38" s="27"/>
      <c r="B38" s="143" t="s">
        <v>62</v>
      </c>
      <c r="C38" s="143"/>
      <c r="D38" s="143"/>
      <c r="E38" s="143"/>
      <c r="F38" s="2"/>
      <c r="G38" s="2"/>
      <c r="H38" s="2" t="s">
        <v>285</v>
      </c>
      <c r="I38" s="2"/>
      <c r="J38" s="2"/>
      <c r="K38" s="2"/>
      <c r="L38" s="2"/>
      <c r="M38" s="2"/>
      <c r="N38" s="2"/>
      <c r="O38" s="2"/>
      <c r="P38" s="2"/>
      <c r="Q38" s="3"/>
      <c r="R38" s="13"/>
      <c r="S38" s="13"/>
      <c r="T38" s="13"/>
    </row>
    <row r="39" spans="1:20">
      <c r="A39" s="27"/>
      <c r="B39" s="2"/>
      <c r="C39" s="2"/>
      <c r="D39" s="2"/>
      <c r="E39" s="2"/>
      <c r="F39" s="2"/>
      <c r="G39" s="2"/>
      <c r="H39" s="2" t="s">
        <v>141</v>
      </c>
      <c r="I39" s="2"/>
      <c r="J39" s="2"/>
      <c r="K39" s="2"/>
      <c r="L39" s="2"/>
      <c r="M39" s="93"/>
      <c r="N39" s="93" t="s">
        <v>113</v>
      </c>
      <c r="O39" s="126">
        <v>4.7</v>
      </c>
      <c r="P39" s="93" t="s">
        <v>93</v>
      </c>
      <c r="Q39" s="3"/>
      <c r="R39" s="13"/>
      <c r="S39" s="13"/>
      <c r="T39" s="13"/>
    </row>
    <row r="40" spans="1:20">
      <c r="A40" s="27"/>
      <c r="B40" s="2"/>
      <c r="C40" s="2"/>
      <c r="D40" s="2"/>
      <c r="E40" s="2"/>
      <c r="F40" s="2"/>
      <c r="G40" s="2"/>
      <c r="H40" s="2" t="s">
        <v>95</v>
      </c>
      <c r="I40" s="2"/>
      <c r="J40" s="2" t="s">
        <v>96</v>
      </c>
      <c r="K40" s="2" t="s">
        <v>286</v>
      </c>
      <c r="L40" s="2"/>
      <c r="M40" s="2"/>
      <c r="N40" s="2"/>
      <c r="O40" s="42">
        <f>1/(2*PI()*O30*10^3*O39*10^-6)</f>
        <v>0.16931376924669714</v>
      </c>
      <c r="P40" s="93" t="s">
        <v>26</v>
      </c>
      <c r="Q40" s="3"/>
      <c r="R40" s="13"/>
      <c r="S40" s="13"/>
      <c r="T40" s="13"/>
    </row>
    <row r="41" spans="1:20">
      <c r="A41" s="2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93"/>
      <c r="N41" s="2"/>
      <c r="O41" s="20"/>
      <c r="P41" s="93"/>
      <c r="Q41" s="3"/>
      <c r="R41" s="13"/>
      <c r="S41" s="13"/>
      <c r="T41" s="13"/>
    </row>
    <row r="42" spans="1:20">
      <c r="A42" s="27"/>
      <c r="B42" s="2"/>
      <c r="C42" s="2"/>
      <c r="D42" s="2"/>
      <c r="E42" s="2"/>
      <c r="F42" s="2"/>
      <c r="G42" s="2"/>
      <c r="H42" s="2" t="s">
        <v>223</v>
      </c>
      <c r="I42" s="2"/>
      <c r="J42" s="2"/>
      <c r="K42" s="2"/>
      <c r="L42" s="2"/>
      <c r="M42" s="2"/>
      <c r="N42" s="2"/>
      <c r="O42" s="2"/>
      <c r="P42" s="2"/>
      <c r="Q42" s="3"/>
      <c r="R42" s="13"/>
      <c r="S42" s="13"/>
      <c r="T42" s="13"/>
    </row>
    <row r="43" spans="1:20">
      <c r="A43" s="27"/>
      <c r="B43" s="2"/>
      <c r="C43" s="2"/>
      <c r="D43" s="2"/>
      <c r="E43" s="2"/>
      <c r="F43" s="2"/>
      <c r="G43" s="2"/>
      <c r="H43" s="2" t="s">
        <v>224</v>
      </c>
      <c r="I43" s="4">
        <f>+'Split 1'!I43</f>
        <v>10</v>
      </c>
      <c r="J43" s="17" t="s">
        <v>56</v>
      </c>
      <c r="K43" s="2" t="str">
        <f>CONCATENATE(" Ids beregnet til ",O32,P24)</f>
        <v xml:space="preserve"> Ids beregnet til 6,63 mA</v>
      </c>
      <c r="L43" s="2"/>
      <c r="M43" s="149" t="s">
        <v>225</v>
      </c>
      <c r="N43" s="149"/>
      <c r="O43" s="5">
        <f>I43*I44</f>
        <v>132.6</v>
      </c>
      <c r="P43" s="93" t="s">
        <v>114</v>
      </c>
      <c r="Q43" s="3"/>
      <c r="R43" s="13"/>
      <c r="S43" s="13"/>
      <c r="T43" s="13"/>
    </row>
    <row r="44" spans="1:20">
      <c r="A44" s="27"/>
      <c r="B44" s="2"/>
      <c r="C44" s="2"/>
      <c r="D44" s="2"/>
      <c r="E44" s="2"/>
      <c r="F44" s="2"/>
      <c r="G44" s="2"/>
      <c r="H44" s="24" t="s">
        <v>287</v>
      </c>
      <c r="I44" s="5">
        <f>'Split 1'!O32+'Split 2'!O32</f>
        <v>13.26</v>
      </c>
      <c r="J44" s="93" t="str">
        <f>+N4</f>
        <v xml:space="preserve"> mA</v>
      </c>
      <c r="K44" s="2"/>
      <c r="L44" s="2"/>
      <c r="M44" s="39"/>
      <c r="N44" s="39"/>
      <c r="O44" s="89">
        <f>O43/(O8*10^3)</f>
        <v>1.1049999999999999E-2</v>
      </c>
      <c r="P44" s="93" t="s">
        <v>99</v>
      </c>
      <c r="Q44" s="3"/>
      <c r="R44" s="13"/>
      <c r="S44" s="13"/>
      <c r="T44" s="13"/>
    </row>
    <row r="45" spans="1:20">
      <c r="A45" s="27"/>
      <c r="B45" s="2"/>
      <c r="C45" s="2"/>
      <c r="D45" s="2"/>
      <c r="E45" s="2"/>
      <c r="F45" s="2"/>
      <c r="G45" s="2"/>
      <c r="H45" s="2" t="s">
        <v>288</v>
      </c>
      <c r="I45" s="2"/>
      <c r="J45" s="2"/>
      <c r="K45" s="2"/>
      <c r="L45" s="2"/>
      <c r="M45" s="2"/>
      <c r="N45" s="2"/>
      <c r="O45" s="2"/>
      <c r="P45" s="2"/>
      <c r="Q45" s="3"/>
      <c r="R45" s="13"/>
      <c r="S45" s="13"/>
      <c r="T45" s="13"/>
    </row>
    <row r="46" spans="1:20">
      <c r="A46" s="2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13"/>
      <c r="S46" s="13"/>
      <c r="T46" s="13"/>
    </row>
    <row r="47" spans="1:20">
      <c r="A47" s="2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13"/>
      <c r="S47" s="13"/>
      <c r="T47" s="13"/>
    </row>
    <row r="48" spans="1:20">
      <c r="A48" s="2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13"/>
      <c r="S48" s="13"/>
      <c r="T48" s="13"/>
    </row>
    <row r="49" spans="1:20">
      <c r="A49" s="2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13"/>
      <c r="S49" s="13"/>
      <c r="T49" s="13"/>
    </row>
    <row r="50" spans="1:20">
      <c r="A50" s="2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13"/>
      <c r="S50" s="13"/>
      <c r="T50" s="13"/>
    </row>
    <row r="51" spans="1:20">
      <c r="A51" s="27"/>
      <c r="B51" s="2"/>
      <c r="C51" s="2"/>
      <c r="D51" s="2"/>
      <c r="E51" s="2"/>
      <c r="F51" s="2"/>
      <c r="G51" s="2"/>
      <c r="H51" s="2"/>
      <c r="I51" s="149" t="s">
        <v>194</v>
      </c>
      <c r="J51" s="149"/>
      <c r="K51" s="149"/>
      <c r="L51" s="149"/>
      <c r="M51" s="149"/>
      <c r="N51" s="2"/>
      <c r="O51" s="2"/>
      <c r="P51" s="2"/>
      <c r="Q51" s="3"/>
      <c r="R51" s="13"/>
      <c r="S51" s="13"/>
      <c r="T51" s="13"/>
    </row>
    <row r="52" spans="1:20">
      <c r="A52" s="27"/>
      <c r="B52" s="2"/>
      <c r="C52" s="2"/>
      <c r="D52" s="2"/>
      <c r="E52" s="2"/>
      <c r="F52" s="2"/>
      <c r="G52" s="2"/>
      <c r="H52" s="2"/>
      <c r="I52" s="2"/>
      <c r="J52" s="156"/>
      <c r="K52" s="156"/>
      <c r="L52" s="156"/>
      <c r="M52" s="2"/>
      <c r="N52" s="2"/>
      <c r="O52" s="2"/>
      <c r="P52" s="2"/>
      <c r="Q52" s="3"/>
      <c r="R52" s="13"/>
      <c r="S52" s="13"/>
      <c r="T52" s="13"/>
    </row>
    <row r="53" spans="1:20">
      <c r="A53" s="27"/>
      <c r="B53" s="2"/>
      <c r="C53" s="2"/>
      <c r="D53" s="2"/>
      <c r="E53" s="2"/>
      <c r="F53" s="2"/>
      <c r="G53" s="2"/>
      <c r="H53" s="2"/>
      <c r="I53" s="2"/>
      <c r="J53" s="156" t="s">
        <v>40</v>
      </c>
      <c r="K53" s="156"/>
      <c r="L53" s="156"/>
      <c r="M53" s="2"/>
      <c r="N53" s="2"/>
      <c r="O53" s="2"/>
      <c r="P53" s="2"/>
      <c r="Q53" s="3"/>
      <c r="R53" s="13"/>
      <c r="S53" s="13"/>
      <c r="T53" s="13"/>
    </row>
    <row r="54" spans="1:20">
      <c r="A54" s="27"/>
      <c r="B54" s="2"/>
      <c r="C54" s="2"/>
      <c r="D54" s="2"/>
      <c r="E54" s="2"/>
      <c r="F54" s="2"/>
      <c r="G54" s="2"/>
      <c r="H54" s="2"/>
      <c r="I54" s="2"/>
      <c r="J54" s="153" t="s">
        <v>41</v>
      </c>
      <c r="K54" s="153"/>
      <c r="L54" s="153"/>
      <c r="M54" s="2"/>
      <c r="N54" s="2"/>
      <c r="O54" s="2"/>
      <c r="P54" s="2"/>
      <c r="Q54" s="3"/>
      <c r="R54" s="13"/>
      <c r="S54" s="13"/>
      <c r="T54" s="13"/>
    </row>
    <row r="55" spans="1:20" ht="18.75">
      <c r="A55" s="27"/>
      <c r="B55" s="2"/>
      <c r="C55" s="2"/>
      <c r="D55" s="2"/>
      <c r="E55" s="2"/>
      <c r="F55" s="2"/>
      <c r="G55" s="2"/>
      <c r="H55" s="2"/>
      <c r="I55" s="2"/>
      <c r="J55" s="154" t="s">
        <v>42</v>
      </c>
      <c r="K55" s="154"/>
      <c r="L55" s="154"/>
      <c r="M55" s="2"/>
      <c r="N55" s="2"/>
      <c r="O55" s="2"/>
      <c r="P55" s="2"/>
      <c r="Q55" s="3"/>
      <c r="R55" s="13"/>
      <c r="S55" s="13"/>
      <c r="T55" s="13"/>
    </row>
    <row r="56" spans="1:20">
      <c r="A56" s="27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13"/>
      <c r="S56" s="13"/>
      <c r="T56" s="13"/>
    </row>
    <row r="57" spans="1:20" ht="15.75">
      <c r="A57" s="83"/>
      <c r="B57" s="2"/>
      <c r="C57" s="2"/>
      <c r="D57" s="2"/>
      <c r="E57" s="2"/>
      <c r="F57" s="2"/>
      <c r="G57" s="2"/>
      <c r="H57" s="105" t="s">
        <v>190</v>
      </c>
      <c r="I57" s="2"/>
      <c r="J57" s="2"/>
      <c r="K57" s="2"/>
      <c r="L57" s="2"/>
      <c r="M57" s="2"/>
      <c r="N57" s="2"/>
      <c r="O57" s="98"/>
      <c r="P57" s="98"/>
      <c r="Q57" s="99"/>
      <c r="R57" s="13"/>
      <c r="S57" s="13"/>
      <c r="T57" s="13"/>
    </row>
    <row r="58" spans="1:20">
      <c r="A58" s="27"/>
      <c r="B58" s="90" t="s">
        <v>289</v>
      </c>
      <c r="C58" s="90"/>
      <c r="D58" s="90"/>
      <c r="E58" s="16">
        <f>O15*'Split 1'!O15</f>
        <v>7.586926942772191</v>
      </c>
      <c r="F58" s="2" t="s">
        <v>290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13"/>
      <c r="S58" s="13"/>
      <c r="T58" s="13"/>
    </row>
    <row r="59" spans="1:20">
      <c r="A59" s="2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13"/>
      <c r="S59" s="13"/>
      <c r="T59" s="13"/>
    </row>
    <row r="60" spans="1:20">
      <c r="A60" s="27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13"/>
      <c r="S60" s="13"/>
      <c r="T60" s="13"/>
    </row>
    <row r="61" spans="1:20">
      <c r="A61" s="27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13"/>
      <c r="S61" s="13"/>
      <c r="T61" s="13"/>
    </row>
    <row r="62" spans="1:20">
      <c r="A62" s="27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13"/>
      <c r="S62" s="13"/>
      <c r="T62" s="13"/>
    </row>
    <row r="63" spans="1:20">
      <c r="A63" s="27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13"/>
      <c r="S63" s="13"/>
      <c r="T63" s="13"/>
    </row>
    <row r="64" spans="1:20">
      <c r="A64" s="27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13"/>
      <c r="S64" s="13"/>
      <c r="T64" s="13"/>
    </row>
    <row r="65" spans="1:20">
      <c r="A65" s="27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13"/>
      <c r="S65" s="13"/>
      <c r="T65" s="13"/>
    </row>
    <row r="66" spans="1:20">
      <c r="A66" s="27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13"/>
      <c r="S66" s="13"/>
      <c r="T66" s="13"/>
    </row>
    <row r="67" spans="1:20">
      <c r="A67" s="27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13"/>
      <c r="S67" s="13"/>
      <c r="T67" s="13"/>
    </row>
    <row r="68" spans="1:20">
      <c r="A68" s="27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13"/>
      <c r="S68" s="13"/>
      <c r="T68" s="13"/>
    </row>
    <row r="69" spans="1:20">
      <c r="A69" s="2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13"/>
      <c r="S69" s="13"/>
      <c r="T69" s="13"/>
    </row>
    <row r="70" spans="1:20">
      <c r="A70" s="2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13"/>
      <c r="S70" s="13"/>
      <c r="T70" s="13"/>
    </row>
    <row r="71" spans="1:20">
      <c r="A71" s="2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13"/>
      <c r="S71" s="13"/>
      <c r="T71" s="13"/>
    </row>
    <row r="72" spans="1:20">
      <c r="A72" s="2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13"/>
      <c r="S72" s="13"/>
      <c r="T72" s="13"/>
    </row>
    <row r="73" spans="1:20">
      <c r="A73" s="2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13"/>
      <c r="S73" s="13"/>
      <c r="T73" s="13"/>
    </row>
    <row r="74" spans="1:20">
      <c r="A74" s="2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13"/>
      <c r="S74" s="13"/>
      <c r="T74" s="13"/>
    </row>
    <row r="75" spans="1:20">
      <c r="A75" s="2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13"/>
      <c r="S75" s="13"/>
      <c r="T75" s="13"/>
    </row>
    <row r="76" spans="1:20">
      <c r="A76" s="2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13"/>
      <c r="S76" s="13"/>
      <c r="T76" s="13"/>
    </row>
    <row r="77" spans="1:20">
      <c r="A77" s="2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13"/>
      <c r="S77" s="13"/>
      <c r="T77" s="13"/>
    </row>
    <row r="78" spans="1:20">
      <c r="A78" s="2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13"/>
      <c r="S78" s="13"/>
      <c r="T78" s="13"/>
    </row>
    <row r="79" spans="1:20">
      <c r="A79" s="2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13"/>
      <c r="S79" s="13"/>
      <c r="T79" s="13"/>
    </row>
    <row r="80" spans="1:20">
      <c r="A80" s="2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13"/>
      <c r="S80" s="13"/>
      <c r="T80" s="13"/>
    </row>
    <row r="81" spans="1:20">
      <c r="A81" s="2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13"/>
      <c r="S81" s="13"/>
      <c r="T81" s="13"/>
    </row>
    <row r="82" spans="1:20" ht="15.75">
      <c r="A82" s="27"/>
      <c r="B82" s="152" t="s">
        <v>271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2"/>
      <c r="Q82" s="3"/>
      <c r="R82" s="13"/>
      <c r="S82" s="13"/>
      <c r="T82" s="13"/>
    </row>
    <row r="83" spans="1:20" ht="15.75" thickBot="1">
      <c r="A83" s="28" t="s">
        <v>36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29" t="s">
        <v>43</v>
      </c>
      <c r="P83" s="129"/>
      <c r="Q83" s="130"/>
      <c r="R83" s="13"/>
      <c r="S83" s="13"/>
      <c r="T83" s="13"/>
    </row>
    <row r="84" spans="1:20">
      <c r="A84" s="13"/>
      <c r="B84" s="13"/>
      <c r="C84" s="77"/>
      <c r="D84" s="77"/>
      <c r="E84" s="77"/>
      <c r="F84" s="77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>
      <c r="A85" s="13"/>
      <c r="B85" s="13"/>
      <c r="C85" s="77"/>
      <c r="D85" s="77"/>
      <c r="E85" s="77"/>
      <c r="F85" s="77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</sheetData>
  <mergeCells count="22">
    <mergeCell ref="M16:N17"/>
    <mergeCell ref="B1:O1"/>
    <mergeCell ref="A2:B4"/>
    <mergeCell ref="C2:C4"/>
    <mergeCell ref="J4:K4"/>
    <mergeCell ref="H5:P5"/>
    <mergeCell ref="H6:K6"/>
    <mergeCell ref="L6:N6"/>
    <mergeCell ref="O6:P6"/>
    <mergeCell ref="I10:I11"/>
    <mergeCell ref="L13:N13"/>
    <mergeCell ref="G2:H3"/>
    <mergeCell ref="O83:Q83"/>
    <mergeCell ref="J55:L55"/>
    <mergeCell ref="B82:O82"/>
    <mergeCell ref="M23:N23"/>
    <mergeCell ref="B38:E38"/>
    <mergeCell ref="I51:M51"/>
    <mergeCell ref="J52:L52"/>
    <mergeCell ref="J53:L53"/>
    <mergeCell ref="J54:L54"/>
    <mergeCell ref="M43:N43"/>
  </mergeCells>
  <hyperlinks>
    <hyperlink ref="J54" r:id="rId1"/>
    <hyperlink ref="B38:D38" r:id="rId2" display="Fælles source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10"/>
  <sheetViews>
    <sheetView workbookViewId="0"/>
  </sheetViews>
  <sheetFormatPr defaultRowHeight="15"/>
  <cols>
    <col min="1" max="1" width="4" style="41" customWidth="1"/>
    <col min="2" max="2" width="24.140625" style="41" customWidth="1"/>
    <col min="3" max="3" width="9.140625" style="41" hidden="1" customWidth="1"/>
    <col min="4" max="16384" width="9.140625" style="41"/>
  </cols>
  <sheetData>
    <row r="1" spans="1:26" ht="15" customHeight="1">
      <c r="A1" s="113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ht="15" customHeight="1">
      <c r="A2" s="62"/>
      <c r="B2" s="64" t="s">
        <v>197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5" customHeight="1">
      <c r="A3" s="62"/>
      <c r="B3" s="65" t="s">
        <v>228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5" customHeight="1">
      <c r="A4" s="62"/>
      <c r="B4" s="66" t="s">
        <v>199</v>
      </c>
      <c r="C4" s="66"/>
      <c r="D4" s="66"/>
      <c r="E4" s="66"/>
      <c r="F4" s="66"/>
      <c r="G4" s="66"/>
      <c r="H4" s="66"/>
      <c r="I4" s="66"/>
      <c r="J4" s="66"/>
      <c r="K4" s="66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15" customHeight="1">
      <c r="A5" s="62"/>
      <c r="B5" s="66" t="s">
        <v>200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3"/>
      <c r="V5" s="63"/>
      <c r="W5" s="63"/>
      <c r="X5" s="63"/>
      <c r="Y5" s="63"/>
      <c r="Z5" s="63"/>
    </row>
    <row r="6" spans="1:26" ht="15" customHeight="1">
      <c r="A6" s="62"/>
      <c r="B6" s="65" t="s">
        <v>201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ht="15" customHeight="1">
      <c r="A7" s="62"/>
      <c r="B7" s="65" t="s">
        <v>202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ht="15" customHeight="1">
      <c r="A8" s="62"/>
      <c r="B8" s="66" t="s">
        <v>229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" customHeight="1">
      <c r="A9" s="62"/>
      <c r="B9" s="66" t="s">
        <v>203</v>
      </c>
      <c r="C9" s="66"/>
      <c r="D9" s="66"/>
      <c r="E9" s="66"/>
      <c r="F9" s="66"/>
      <c r="G9" s="66"/>
      <c r="H9" s="66"/>
      <c r="I9" s="66"/>
      <c r="J9" s="66"/>
      <c r="K9" s="66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</row>
    <row r="11" spans="1:26" ht="15" customHeight="1">
      <c r="A11" s="62"/>
      <c r="B11" s="62" t="s">
        <v>126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</row>
    <row r="12" spans="1:26" ht="15" customHeight="1">
      <c r="A12" s="62"/>
      <c r="B12" s="62" t="s">
        <v>112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5" customHeight="1">
      <c r="A13" s="62"/>
      <c r="B13" s="62" t="s">
        <v>230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5" customHeight="1">
      <c r="A14" s="62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5" customHeight="1">
      <c r="A15" s="62"/>
      <c r="B15" s="62" t="s">
        <v>204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</row>
    <row r="16" spans="1:26" ht="15" customHeight="1">
      <c r="A16" s="62"/>
      <c r="B16" s="62" t="s">
        <v>233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</row>
    <row r="17" spans="1:26" ht="15" customHeight="1">
      <c r="A17" s="62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5" customHeight="1">
      <c r="A18" s="62"/>
      <c r="B18" s="66" t="s">
        <v>205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</row>
    <row r="19" spans="1:26" ht="15" customHeight="1">
      <c r="A19" s="62"/>
      <c r="B19" s="66" t="s">
        <v>206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</row>
    <row r="20" spans="1:26" ht="15" customHeight="1">
      <c r="A20" s="62"/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15" customHeight="1">
      <c r="A21" s="62"/>
      <c r="B21" s="62" t="s">
        <v>207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5" customHeight="1">
      <c r="A22" s="62"/>
      <c r="B22" s="62" t="s">
        <v>234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26" ht="15" customHeight="1">
      <c r="A23" s="62"/>
      <c r="B23" s="67" t="s">
        <v>241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5" customHeight="1">
      <c r="A24" s="62"/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5" customHeight="1">
      <c r="A25" s="62"/>
      <c r="B25" s="65" t="s">
        <v>208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</row>
    <row r="26" spans="1:26" ht="15" customHeight="1">
      <c r="A26" s="62"/>
      <c r="B26" s="62" t="s">
        <v>209</v>
      </c>
      <c r="C26" s="63"/>
      <c r="D26" s="68"/>
      <c r="E26" s="68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</row>
    <row r="27" spans="1:26" ht="15" customHeight="1">
      <c r="A27" s="62"/>
      <c r="B27" s="62" t="s">
        <v>231</v>
      </c>
      <c r="C27" s="63"/>
      <c r="D27" s="68"/>
      <c r="E27" s="68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5" customHeight="1">
      <c r="A28" s="62"/>
      <c r="B28" s="67" t="s">
        <v>245</v>
      </c>
      <c r="C28" s="63"/>
      <c r="D28" s="68"/>
      <c r="E28" s="68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5" customHeight="1">
      <c r="A29" s="62"/>
      <c r="B29" s="62"/>
      <c r="C29" s="63"/>
      <c r="D29" s="68"/>
      <c r="E29" s="68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5" customHeight="1">
      <c r="A30" s="62"/>
      <c r="B30" s="66" t="s">
        <v>210</v>
      </c>
      <c r="C30" s="66"/>
      <c r="D30" s="69"/>
      <c r="E30" s="69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3"/>
      <c r="Z30" s="63"/>
    </row>
    <row r="31" spans="1:26" ht="15" customHeight="1">
      <c r="A31" s="62"/>
      <c r="B31" s="66" t="s">
        <v>211</v>
      </c>
      <c r="C31" s="63"/>
      <c r="D31" s="68"/>
      <c r="E31" s="68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5" customHeight="1">
      <c r="A32" s="62"/>
      <c r="B32" s="66" t="s">
        <v>212</v>
      </c>
      <c r="C32" s="63"/>
      <c r="D32" s="68"/>
      <c r="E32" s="68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5" customHeight="1">
      <c r="A33" s="62"/>
      <c r="B33" s="66" t="s">
        <v>213</v>
      </c>
      <c r="C33" s="63"/>
      <c r="D33" s="68"/>
      <c r="E33" s="68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1:26" ht="15" customHeight="1">
      <c r="A34" s="62"/>
      <c r="B34" s="66" t="s">
        <v>214</v>
      </c>
      <c r="C34" s="66"/>
      <c r="D34" s="69"/>
      <c r="E34" s="69"/>
      <c r="F34" s="66"/>
      <c r="G34" s="66"/>
      <c r="H34" s="66"/>
      <c r="I34" s="66"/>
      <c r="J34" s="66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</row>
    <row r="35" spans="1:26" ht="15" customHeight="1">
      <c r="A35" s="62"/>
      <c r="B35" s="62"/>
      <c r="C35" s="63"/>
      <c r="D35" s="68"/>
      <c r="E35" s="68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5" customHeight="1">
      <c r="A36" s="62"/>
      <c r="B36" s="64" t="s">
        <v>198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6" ht="15" customHeight="1">
      <c r="A37" s="62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</row>
    <row r="38" spans="1:26" ht="15" customHeight="1">
      <c r="A38" s="62"/>
      <c r="B38" s="66" t="s">
        <v>235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15" customHeight="1">
      <c r="A39" s="62"/>
      <c r="B39" s="62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6" ht="15" customHeight="1">
      <c r="A40" s="62"/>
      <c r="B40" s="62" t="s">
        <v>232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26" ht="15" customHeight="1">
      <c r="A41" s="62"/>
      <c r="B41" s="62" t="s">
        <v>126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5" customHeight="1">
      <c r="A42" s="62"/>
      <c r="B42" s="62" t="s">
        <v>112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</row>
    <row r="43" spans="1:26" ht="15" customHeight="1">
      <c r="A43" s="62"/>
      <c r="B43" s="67" t="s">
        <v>236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</row>
    <row r="44" spans="1:26" ht="15" customHeight="1">
      <c r="A44" s="62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5" customHeight="1">
      <c r="A45" s="62"/>
      <c r="B45" s="62" t="s">
        <v>215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</row>
    <row r="46" spans="1:26" ht="15" customHeight="1">
      <c r="A46" s="62"/>
      <c r="B46" s="67" t="s">
        <v>237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15" customHeight="1">
      <c r="A47" s="62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5" customHeight="1">
      <c r="A48" s="62"/>
      <c r="B48" s="66" t="s">
        <v>238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</row>
    <row r="49" spans="1:26" ht="15" customHeight="1">
      <c r="A49" s="62"/>
      <c r="B49" s="66" t="s">
        <v>239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</row>
    <row r="50" spans="1:26" ht="15" customHeight="1">
      <c r="A50" s="62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5" customHeight="1">
      <c r="A51" s="62"/>
      <c r="B51" s="62" t="s">
        <v>216</v>
      </c>
      <c r="C51" s="63"/>
      <c r="D51" s="68"/>
      <c r="E51" s="68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</row>
    <row r="52" spans="1:26" ht="15" customHeight="1">
      <c r="A52" s="62"/>
      <c r="B52" s="67" t="s">
        <v>240</v>
      </c>
      <c r="C52" s="63"/>
      <c r="D52" s="68"/>
      <c r="E52" s="68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</row>
    <row r="53" spans="1:26" ht="15" customHeight="1">
      <c r="A53" s="62"/>
      <c r="B53" s="67" t="s">
        <v>242</v>
      </c>
      <c r="C53" s="63"/>
      <c r="D53" s="68"/>
      <c r="E53" s="68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</row>
    <row r="54" spans="1:26" ht="15" customHeight="1">
      <c r="A54" s="62"/>
      <c r="B54" s="62"/>
      <c r="C54" s="63"/>
      <c r="D54" s="68"/>
      <c r="E54" s="68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ht="15" customHeight="1">
      <c r="A55" s="62"/>
      <c r="B55" s="65" t="s">
        <v>243</v>
      </c>
      <c r="C55" s="63"/>
      <c r="D55" s="68"/>
      <c r="E55" s="68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ht="15" customHeight="1">
      <c r="A56" s="62"/>
      <c r="B56" s="67" t="s">
        <v>217</v>
      </c>
      <c r="C56" s="63"/>
      <c r="D56" s="68"/>
      <c r="E56" s="68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</row>
    <row r="57" spans="1:26" ht="15" customHeight="1">
      <c r="A57" s="62"/>
      <c r="B57" s="67" t="s">
        <v>244</v>
      </c>
      <c r="C57" s="63"/>
      <c r="D57" s="68"/>
      <c r="E57" s="68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</row>
    <row r="58" spans="1:26" ht="15" customHeight="1">
      <c r="A58" s="62"/>
      <c r="B58" s="67" t="s">
        <v>246</v>
      </c>
      <c r="C58" s="63"/>
      <c r="D58" s="68"/>
      <c r="E58" s="68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</row>
    <row r="59" spans="1:26" ht="15" customHeight="1">
      <c r="A59" s="62"/>
      <c r="B59" s="62"/>
      <c r="C59" s="63"/>
      <c r="D59" s="68"/>
      <c r="E59" s="68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ht="15" customHeight="1">
      <c r="A60" s="62"/>
      <c r="B60" s="65" t="s">
        <v>218</v>
      </c>
      <c r="C60" s="63"/>
      <c r="D60" s="68"/>
      <c r="E60" s="68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</row>
    <row r="61" spans="1:26" ht="15" customHeight="1">
      <c r="A61" s="62"/>
      <c r="B61" s="66" t="s">
        <v>219</v>
      </c>
      <c r="C61" s="63"/>
      <c r="D61" s="68"/>
      <c r="E61" s="68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</row>
    <row r="62" spans="1:26" ht="15" customHeight="1">
      <c r="A62" s="62"/>
      <c r="B62" s="66" t="s">
        <v>213</v>
      </c>
      <c r="C62" s="63"/>
      <c r="D62" s="68"/>
      <c r="E62" s="68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</row>
    <row r="63" spans="1:26" ht="15" customHeight="1">
      <c r="A63" s="62"/>
      <c r="B63" s="66" t="s">
        <v>220</v>
      </c>
      <c r="C63" s="63"/>
      <c r="D63" s="68"/>
      <c r="E63" s="68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</row>
    <row r="64" spans="1:26" ht="15" customHeight="1">
      <c r="A64" s="62"/>
      <c r="B64" s="62"/>
      <c r="C64" s="63"/>
      <c r="D64" s="68"/>
      <c r="E64" s="70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</row>
    <row r="65" spans="1:26" ht="15" customHeight="1">
      <c r="A65" s="62"/>
      <c r="B65" s="66" t="s">
        <v>221</v>
      </c>
      <c r="C65" s="63"/>
      <c r="D65" s="68"/>
      <c r="E65" s="70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</row>
    <row r="66" spans="1:26" ht="15" customHeight="1">
      <c r="A66" s="62"/>
      <c r="B66" s="65" t="s">
        <v>247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</row>
    <row r="67" spans="1:26" ht="15" customHeight="1">
      <c r="A67" s="63"/>
      <c r="B67" s="71"/>
      <c r="C67" s="68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8" spans="1:26">
      <c r="A68" s="63"/>
      <c r="B68" s="71"/>
      <c r="C68" s="68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</row>
    <row r="69" spans="1:26">
      <c r="A69" s="63"/>
      <c r="B69" s="71"/>
      <c r="C69" s="68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>
      <c r="A70" s="63"/>
      <c r="B70" s="7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1" spans="1:26">
      <c r="A71" s="63"/>
      <c r="B71" s="7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</row>
    <row r="72" spans="1:26">
      <c r="A72" s="63"/>
      <c r="B72" s="7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</row>
    <row r="75" spans="1:26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</row>
    <row r="76" spans="1:26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</row>
    <row r="77" spans="1:26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</row>
    <row r="78" spans="1:26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spans="1:26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0" spans="1:26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</row>
    <row r="81" spans="1:26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</row>
    <row r="82" spans="1:26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</row>
    <row r="83" spans="1:26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</row>
    <row r="84" spans="1:26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</row>
    <row r="85" spans="1:26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</row>
    <row r="86" spans="1:26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</row>
    <row r="87" spans="1:26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</row>
    <row r="88" spans="1:26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</row>
    <row r="89" spans="1:26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</row>
    <row r="90" spans="1:26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</row>
    <row r="91" spans="1:26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</row>
    <row r="92" spans="1:26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</row>
    <row r="93" spans="1:26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</row>
    <row r="94" spans="1:26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</row>
    <row r="96" spans="1:26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</row>
    <row r="97" spans="1:26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</row>
    <row r="98" spans="1:26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</row>
    <row r="99" spans="1:26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</row>
    <row r="100" spans="1:26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</row>
    <row r="101" spans="1:26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</row>
    <row r="102" spans="1:26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</row>
    <row r="103" spans="1:26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</row>
    <row r="104" spans="1:26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26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</row>
    <row r="107" spans="1:26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</row>
    <row r="108" spans="1:26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09" spans="1:26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</row>
    <row r="110" spans="1:26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</row>
  </sheetData>
  <sheetProtection password="C3AA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9"/>
  <sheetViews>
    <sheetView tabSelected="1" workbookViewId="0"/>
  </sheetViews>
  <sheetFormatPr defaultRowHeight="15"/>
  <cols>
    <col min="1" max="1" width="9.140625" style="109"/>
    <col min="2" max="2" width="21.7109375" style="109" customWidth="1"/>
    <col min="3" max="16384" width="9.140625" style="109"/>
  </cols>
  <sheetData>
    <row r="1" spans="1:26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ht="15" customHeight="1">
      <c r="A2" s="108"/>
      <c r="B2" s="110" t="s">
        <v>68</v>
      </c>
      <c r="C2" s="73" t="s">
        <v>69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5" customHeight="1">
      <c r="A3" s="108"/>
      <c r="B3" s="111" t="s">
        <v>70</v>
      </c>
      <c r="C3" s="74" t="s">
        <v>153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</row>
    <row r="5" spans="1:26" ht="15" customHeight="1">
      <c r="A5" s="108"/>
      <c r="B5" s="108" t="s">
        <v>145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15" customHeight="1">
      <c r="A6" s="108"/>
      <c r="B6" s="108" t="s">
        <v>152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</row>
    <row r="7" spans="1:26" ht="15" customHeight="1">
      <c r="A7" s="108"/>
      <c r="B7" s="108" t="s">
        <v>248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</row>
    <row r="8" spans="1:26" ht="15" customHeight="1">
      <c r="A8" s="108"/>
      <c r="B8" s="108" t="s">
        <v>154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ht="15" customHeight="1">
      <c r="A9" s="108"/>
      <c r="B9" s="108" t="s">
        <v>249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</row>
    <row r="10" spans="1:26" ht="1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</row>
    <row r="11" spans="1:26" ht="15" customHeight="1">
      <c r="A11" s="108"/>
      <c r="B11" s="108" t="s">
        <v>146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</row>
    <row r="12" spans="1:26" ht="15" customHeight="1">
      <c r="A12" s="108"/>
      <c r="B12" s="108" t="s">
        <v>147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</row>
    <row r="13" spans="1:26" ht="15" customHeight="1">
      <c r="A13" s="108"/>
      <c r="B13" s="108" t="s">
        <v>148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</row>
    <row r="14" spans="1:26" ht="15" customHeight="1">
      <c r="A14" s="108"/>
      <c r="B14" s="108" t="s">
        <v>149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</row>
    <row r="15" spans="1:26" ht="1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</row>
    <row r="16" spans="1:26" ht="15" customHeight="1">
      <c r="A16" s="108"/>
      <c r="B16" s="112" t="s">
        <v>155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ht="1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5" customHeight="1">
      <c r="A18" s="108"/>
      <c r="B18" s="108" t="s">
        <v>227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</row>
    <row r="19" spans="1:26" ht="1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</row>
    <row r="20" spans="1:26" ht="15" customHeight="1">
      <c r="A20" s="108"/>
      <c r="B20" s="108" t="s">
        <v>150</v>
      </c>
      <c r="C20" s="73" t="s">
        <v>66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</row>
    <row r="21" spans="1:26" ht="1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 t="s">
        <v>151</v>
      </c>
      <c r="O21" s="108"/>
      <c r="P21" s="73" t="s">
        <v>163</v>
      </c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</row>
    <row r="23" spans="1:26" ht="1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</row>
    <row r="24" spans="1:26" ht="1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</row>
    <row r="25" spans="1:26" ht="1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</row>
    <row r="27" spans="1:26" ht="1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</row>
    <row r="28" spans="1:26" ht="1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</row>
    <row r="29" spans="1:26" ht="1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</row>
    <row r="30" spans="1:26" ht="1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</row>
    <row r="31" spans="1:26" ht="1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</row>
    <row r="32" spans="1:26" ht="1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</row>
    <row r="33" spans="1:26" ht="1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</row>
    <row r="34" spans="1:26" ht="1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</row>
    <row r="35" spans="1:26" ht="1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</row>
    <row r="36" spans="1:26" ht="1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</row>
    <row r="37" spans="1:26" ht="15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</row>
    <row r="39" spans="1:26" ht="1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</row>
    <row r="40" spans="1:26" ht="1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1:26" ht="1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1:26" ht="1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1:26" ht="1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5" spans="1:26" ht="15" customHeight="1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 t="s">
        <v>294</v>
      </c>
      <c r="O45" s="76"/>
      <c r="P45" s="76"/>
      <c r="Q45" s="76"/>
      <c r="R45" s="76"/>
      <c r="S45" s="76"/>
      <c r="T45" s="76"/>
      <c r="U45" s="108"/>
      <c r="V45" s="108"/>
      <c r="W45" s="108"/>
      <c r="X45" s="108"/>
      <c r="Y45" s="108"/>
      <c r="Z45" s="108"/>
    </row>
    <row r="46" spans="1:26" ht="1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76"/>
      <c r="P46" s="76"/>
      <c r="Q46" s="76"/>
      <c r="R46" s="76"/>
      <c r="S46" s="76"/>
      <c r="T46" s="76"/>
      <c r="U46" s="108"/>
      <c r="V46" s="108"/>
      <c r="W46" s="108"/>
      <c r="X46" s="108"/>
      <c r="Y46" s="108"/>
      <c r="Z46" s="108"/>
    </row>
    <row r="47" spans="1:26" ht="1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 t="s">
        <v>295</v>
      </c>
      <c r="O47" s="76"/>
      <c r="P47" s="76"/>
      <c r="Q47" s="76"/>
      <c r="R47" s="76"/>
      <c r="S47" s="76"/>
      <c r="T47" s="76"/>
      <c r="U47" s="108"/>
      <c r="V47" s="108"/>
      <c r="W47" s="108"/>
      <c r="X47" s="108"/>
      <c r="Y47" s="108"/>
      <c r="Z47" s="108"/>
    </row>
    <row r="48" spans="1:26" ht="1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76"/>
      <c r="P48" s="76"/>
      <c r="Q48" s="76"/>
      <c r="R48" s="76"/>
      <c r="S48" s="76"/>
      <c r="T48" s="76"/>
      <c r="U48" s="108"/>
      <c r="V48" s="108"/>
      <c r="W48" s="108"/>
      <c r="X48" s="108"/>
      <c r="Y48" s="108"/>
      <c r="Z48" s="108"/>
    </row>
    <row r="49" spans="1:26" ht="1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76"/>
      <c r="P49" s="76"/>
      <c r="Q49" s="76"/>
      <c r="R49" s="76"/>
      <c r="S49" s="76"/>
      <c r="T49" s="76"/>
      <c r="U49" s="108"/>
      <c r="V49" s="108"/>
      <c r="W49" s="108"/>
      <c r="X49" s="108"/>
      <c r="Y49" s="108"/>
      <c r="Z49" s="108"/>
    </row>
    <row r="50" spans="1:26" ht="1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 t="s">
        <v>296</v>
      </c>
      <c r="O50" s="76"/>
      <c r="P50" s="76"/>
      <c r="Q50" s="76"/>
      <c r="R50" s="76"/>
      <c r="S50" s="76"/>
      <c r="T50" s="76"/>
      <c r="U50" s="108"/>
      <c r="V50" s="108"/>
      <c r="W50" s="108"/>
      <c r="X50" s="108"/>
      <c r="Y50" s="108"/>
      <c r="Z50" s="108"/>
    </row>
    <row r="51" spans="1:26" ht="1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76"/>
      <c r="P51" s="76"/>
      <c r="Q51" s="76"/>
      <c r="R51" s="76"/>
      <c r="S51" s="76"/>
      <c r="T51" s="76"/>
      <c r="U51" s="108"/>
      <c r="V51" s="108"/>
      <c r="W51" s="108"/>
      <c r="X51" s="108"/>
      <c r="Y51" s="108"/>
      <c r="Z51" s="108"/>
    </row>
    <row r="52" spans="1:26" ht="1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76"/>
      <c r="P52" s="76"/>
      <c r="Q52" s="76"/>
      <c r="R52" s="76"/>
      <c r="S52" s="76"/>
      <c r="T52" s="76"/>
      <c r="U52" s="108"/>
      <c r="V52" s="108"/>
      <c r="W52" s="108"/>
      <c r="X52" s="108"/>
      <c r="Y52" s="108"/>
      <c r="Z52" s="108"/>
    </row>
    <row r="53" spans="1:26" ht="1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76"/>
      <c r="P53" s="76"/>
      <c r="Q53" s="76"/>
      <c r="R53" s="76"/>
      <c r="S53" s="76"/>
      <c r="T53" s="76"/>
      <c r="U53" s="108"/>
      <c r="V53" s="108"/>
      <c r="W53" s="108"/>
      <c r="X53" s="108"/>
      <c r="Y53" s="108"/>
      <c r="Z53" s="108"/>
    </row>
    <row r="54" spans="1:26" ht="1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</row>
    <row r="55" spans="1:26" ht="15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</row>
    <row r="56" spans="1:26" ht="1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1:26" ht="15" customHeigh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</row>
    <row r="58" spans="1:26" ht="1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</row>
    <row r="59" spans="1:26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</row>
    <row r="60" spans="1:26" ht="1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</row>
    <row r="61" spans="1:26" ht="15" customHeight="1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</row>
    <row r="62" spans="1:26" ht="15" customHeight="1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</row>
    <row r="63" spans="1:26" ht="1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</row>
    <row r="64" spans="1:26" ht="1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</row>
    <row r="65" spans="1:26" ht="1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</row>
    <row r="66" spans="1:26" ht="1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</row>
    <row r="67" spans="1:26" ht="15" customHeight="1">
      <c r="A67" s="108"/>
      <c r="B67" s="74" t="s">
        <v>46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</row>
    <row r="68" spans="1:26" ht="15" customHeight="1">
      <c r="A68" s="108"/>
      <c r="B68" s="75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</row>
    <row r="69" spans="1:26" ht="15" customHeight="1">
      <c r="A69" s="108"/>
      <c r="B69" s="74" t="s">
        <v>48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 t="s">
        <v>297</v>
      </c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</row>
    <row r="70" spans="1:26" ht="15" customHeight="1">
      <c r="A70" s="108"/>
      <c r="B70" s="75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</row>
    <row r="71" spans="1:26" ht="15" customHeight="1">
      <c r="A71" s="108"/>
      <c r="B71" s="74" t="s">
        <v>49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</row>
    <row r="72" spans="1:26" ht="15" customHeight="1">
      <c r="A72" s="108"/>
      <c r="B72" s="75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</row>
    <row r="73" spans="1:26" ht="15" customHeight="1">
      <c r="A73" s="108"/>
      <c r="B73" s="74" t="s">
        <v>50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</row>
    <row r="74" spans="1:26" ht="15" customHeight="1">
      <c r="A74" s="108"/>
      <c r="B74" s="76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</row>
    <row r="75" spans="1:26" ht="15" customHeight="1">
      <c r="A75" s="108"/>
      <c r="B75" s="73" t="s">
        <v>251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</row>
    <row r="76" spans="1:26" ht="15" customHeight="1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</row>
    <row r="77" spans="1:26" ht="15" customHeight="1">
      <c r="A77" s="108"/>
      <c r="B77" s="73" t="s">
        <v>252</v>
      </c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</row>
    <row r="78" spans="1:26" ht="1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</row>
    <row r="79" spans="1:26" ht="1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</row>
    <row r="80" spans="1:26" ht="1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</row>
    <row r="81" spans="1:26" ht="15" customHeight="1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</row>
    <row r="82" spans="1:26" ht="15" customHeight="1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1:26" ht="15" customHeight="1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5" customHeight="1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</row>
    <row r="85" spans="1:26" ht="15" customHeight="1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</row>
    <row r="86" spans="1:26" ht="1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</row>
    <row r="87" spans="1:26" ht="1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</row>
    <row r="88" spans="1:26" ht="15" customHeight="1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</row>
    <row r="89" spans="1:26" ht="1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</row>
    <row r="90" spans="1:26" ht="15" customHeigh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</row>
    <row r="91" spans="1:26" ht="1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</row>
    <row r="92" spans="1:26" ht="1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</row>
    <row r="93" spans="1:26" ht="1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</row>
    <row r="94" spans="1:26" ht="15" customHeigh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</row>
    <row r="95" spans="1:26" ht="15" customHeigh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</row>
    <row r="96" spans="1:26" ht="15" customHeigh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</row>
    <row r="97" spans="1:26" ht="1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</row>
    <row r="98" spans="1:26" ht="1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</row>
    <row r="99" spans="1:26" ht="1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</row>
    <row r="100" spans="1:26" ht="1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</row>
    <row r="101" spans="1:26" ht="1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</row>
    <row r="102" spans="1:26" ht="1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</row>
    <row r="103" spans="1:26" ht="1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</row>
    <row r="104" spans="1:26" ht="1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</row>
    <row r="105" spans="1:26" ht="1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</row>
    <row r="106" spans="1:26" ht="1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</row>
    <row r="107" spans="1:26" ht="1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</row>
    <row r="108" spans="1:26" ht="1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</row>
    <row r="109" spans="1:26" ht="1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</row>
    <row r="110" spans="1:26" ht="1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</row>
    <row r="111" spans="1:26" ht="15" customHeight="1"/>
    <row r="112" spans="1:26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</sheetData>
  <sheetProtection password="C3AA" sheet="1" objects="1" scenarios="1"/>
  <hyperlinks>
    <hyperlink ref="B67" r:id="rId1"/>
    <hyperlink ref="B69" r:id="rId2"/>
    <hyperlink ref="B71" r:id="rId3"/>
    <hyperlink ref="B73" r:id="rId4"/>
    <hyperlink ref="C20" r:id="rId5"/>
    <hyperlink ref="C3" r:id="rId6"/>
    <hyperlink ref="C2" r:id="rId7"/>
    <hyperlink ref="P21" r:id="rId8"/>
    <hyperlink ref="B75" r:id="rId9" location="Hvorfor_er_det_interessant_med_stejlheden.3F "/>
    <hyperlink ref="B77" r:id="rId10"/>
  </hyperlinks>
  <pageMargins left="0.7" right="0.7" top="0.75" bottom="0.75" header="0.3" footer="0.3"/>
  <pageSetup paperSize="9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Example 1</vt:lpstr>
      <vt:lpstr>Example 2</vt:lpstr>
      <vt:lpstr>Example 3</vt:lpstr>
      <vt:lpstr>Split 1</vt:lpstr>
      <vt:lpstr>Split 2</vt:lpstr>
      <vt:lpstr>Text</vt:lpstr>
      <vt:lpstr>gm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2016-08-18T17:40:22Z</dcterms:created>
  <dcterms:modified xsi:type="dcterms:W3CDTF">2018-09-20T20:28:27Z</dcterms:modified>
</cp:coreProperties>
</file>