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Default Extension="gif" ContentType="image/gif"/>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135" windowWidth="20100" windowHeight="9030"/>
  </bookViews>
  <sheets>
    <sheet name="Alkohol" sheetId="1" r:id="rId1"/>
    <sheet name="Table" sheetId="3" r:id="rId2"/>
  </sheets>
  <definedNames>
    <definedName name="_xlnm.Print_Area" localSheetId="0">Alkohol!$B$1:$U$80</definedName>
  </definedNames>
  <calcPr calcId="125725"/>
</workbook>
</file>

<file path=xl/calcChain.xml><?xml version="1.0" encoding="utf-8"?>
<calcChain xmlns="http://schemas.openxmlformats.org/spreadsheetml/2006/main">
  <c r="S1006" i="3"/>
  <c r="Q1002"/>
  <c r="Q1003" s="1"/>
  <c r="Q1004" s="1"/>
  <c r="Q1005" s="1"/>
  <c r="Q1006" s="1"/>
  <c r="Q1007" s="1"/>
  <c r="Q1008" s="1"/>
  <c r="Q1009" s="1"/>
  <c r="Q1010" s="1"/>
  <c r="S996"/>
  <c r="Q992"/>
  <c r="Q993" s="1"/>
  <c r="Q994" s="1"/>
  <c r="Q995" s="1"/>
  <c r="Q996" s="1"/>
  <c r="Q997" s="1"/>
  <c r="Q998" s="1"/>
  <c r="Q999" s="1"/>
  <c r="Q1000" s="1"/>
  <c r="S986"/>
  <c r="Q982" s="1"/>
  <c r="Q983" s="1"/>
  <c r="Q984" s="1"/>
  <c r="Q985" s="1"/>
  <c r="Q986" s="1"/>
  <c r="Q987" s="1"/>
  <c r="Q988" s="1"/>
  <c r="Q989" s="1"/>
  <c r="Q990" s="1"/>
  <c r="S976"/>
  <c r="Q972"/>
  <c r="Q973" s="1"/>
  <c r="Q974" s="1"/>
  <c r="Q975" s="1"/>
  <c r="Q976" s="1"/>
  <c r="Q977" s="1"/>
  <c r="Q978" s="1"/>
  <c r="Q979" s="1"/>
  <c r="Q980" s="1"/>
  <c r="S966"/>
  <c r="Q962"/>
  <c r="Q963" s="1"/>
  <c r="Q964" s="1"/>
  <c r="Q965" s="1"/>
  <c r="Q966" s="1"/>
  <c r="Q967" s="1"/>
  <c r="Q968" s="1"/>
  <c r="Q969" s="1"/>
  <c r="Q970" s="1"/>
  <c r="S956"/>
  <c r="Q952" s="1"/>
  <c r="Q953" s="1"/>
  <c r="Q954" s="1"/>
  <c r="Q955" s="1"/>
  <c r="Q956" s="1"/>
  <c r="Q957" s="1"/>
  <c r="Q958" s="1"/>
  <c r="Q959" s="1"/>
  <c r="Q960" s="1"/>
  <c r="S946"/>
  <c r="Q942"/>
  <c r="Q943" s="1"/>
  <c r="Q944" s="1"/>
  <c r="Q945" s="1"/>
  <c r="Q946" s="1"/>
  <c r="Q947" s="1"/>
  <c r="Q948" s="1"/>
  <c r="Q949" s="1"/>
  <c r="Q950" s="1"/>
  <c r="S936"/>
  <c r="Q932"/>
  <c r="Q933" s="1"/>
  <c r="Q934" s="1"/>
  <c r="Q935" s="1"/>
  <c r="Q936" s="1"/>
  <c r="Q937" s="1"/>
  <c r="Q938" s="1"/>
  <c r="Q939" s="1"/>
  <c r="Q940" s="1"/>
  <c r="S926"/>
  <c r="Q922" s="1"/>
  <c r="Q923" s="1"/>
  <c r="Q924" s="1"/>
  <c r="Q925" s="1"/>
  <c r="Q926" s="1"/>
  <c r="Q927" s="1"/>
  <c r="Q928" s="1"/>
  <c r="Q929" s="1"/>
  <c r="Q930" s="1"/>
  <c r="S916"/>
  <c r="Q912"/>
  <c r="Q913" s="1"/>
  <c r="Q914" s="1"/>
  <c r="Q915" s="1"/>
  <c r="Q916" s="1"/>
  <c r="Q917" s="1"/>
  <c r="Q918" s="1"/>
  <c r="Q919" s="1"/>
  <c r="Q920" s="1"/>
  <c r="S906"/>
  <c r="Q902"/>
  <c r="Q903" s="1"/>
  <c r="Q904" s="1"/>
  <c r="Q905" s="1"/>
  <c r="Q906" s="1"/>
  <c r="Q907" s="1"/>
  <c r="Q908" s="1"/>
  <c r="Q909" s="1"/>
  <c r="Q910" s="1"/>
  <c r="S896"/>
  <c r="Q892" s="1"/>
  <c r="Q893" s="1"/>
  <c r="Q894" s="1"/>
  <c r="Q895" s="1"/>
  <c r="Q896" s="1"/>
  <c r="Q897" s="1"/>
  <c r="Q898" s="1"/>
  <c r="Q899" s="1"/>
  <c r="Q900" s="1"/>
  <c r="S886"/>
  <c r="Q882"/>
  <c r="Q883" s="1"/>
  <c r="Q884" s="1"/>
  <c r="Q885" s="1"/>
  <c r="Q886" s="1"/>
  <c r="Q887" s="1"/>
  <c r="Q888" s="1"/>
  <c r="Q889" s="1"/>
  <c r="Q890" s="1"/>
  <c r="S876"/>
  <c r="Q872"/>
  <c r="Q873" s="1"/>
  <c r="Q874" s="1"/>
  <c r="Q875" s="1"/>
  <c r="Q876" s="1"/>
  <c r="Q877" s="1"/>
  <c r="Q878" s="1"/>
  <c r="Q879" s="1"/>
  <c r="Q880" s="1"/>
  <c r="S866"/>
  <c r="Q862" s="1"/>
  <c r="Q863" s="1"/>
  <c r="Q864" s="1"/>
  <c r="Q865" s="1"/>
  <c r="Q866" s="1"/>
  <c r="Q867" s="1"/>
  <c r="Q868" s="1"/>
  <c r="Q869" s="1"/>
  <c r="Q870" s="1"/>
  <c r="S856"/>
  <c r="Q852"/>
  <c r="Q853" s="1"/>
  <c r="Q854" s="1"/>
  <c r="Q855" s="1"/>
  <c r="Q856" s="1"/>
  <c r="Q857" s="1"/>
  <c r="Q858" s="1"/>
  <c r="Q859" s="1"/>
  <c r="Q860" s="1"/>
  <c r="S846"/>
  <c r="Q842"/>
  <c r="Q843" s="1"/>
  <c r="Q844" s="1"/>
  <c r="Q845" s="1"/>
  <c r="Q846" s="1"/>
  <c r="Q847" s="1"/>
  <c r="Q848" s="1"/>
  <c r="Q849" s="1"/>
  <c r="Q850" s="1"/>
  <c r="S836"/>
  <c r="Q832" s="1"/>
  <c r="Q833" s="1"/>
  <c r="Q834" s="1"/>
  <c r="Q835" s="1"/>
  <c r="Q836" s="1"/>
  <c r="Q837" s="1"/>
  <c r="Q838" s="1"/>
  <c r="Q839" s="1"/>
  <c r="Q840" s="1"/>
  <c r="S826"/>
  <c r="Q822"/>
  <c r="Q823" s="1"/>
  <c r="Q824" s="1"/>
  <c r="Q825" s="1"/>
  <c r="Q826" s="1"/>
  <c r="Q827" s="1"/>
  <c r="Q828" s="1"/>
  <c r="Q829" s="1"/>
  <c r="Q830" s="1"/>
  <c r="S816"/>
  <c r="Q812"/>
  <c r="Q813" s="1"/>
  <c r="Q814" s="1"/>
  <c r="Q815" s="1"/>
  <c r="Q816" s="1"/>
  <c r="Q817" s="1"/>
  <c r="Q818" s="1"/>
  <c r="Q819" s="1"/>
  <c r="Q820" s="1"/>
  <c r="S806"/>
  <c r="Q802" s="1"/>
  <c r="Q803" s="1"/>
  <c r="Q804" s="1"/>
  <c r="Q805" s="1"/>
  <c r="Q806" s="1"/>
  <c r="Q807" s="1"/>
  <c r="Q808" s="1"/>
  <c r="Q809" s="1"/>
  <c r="Q810" s="1"/>
  <c r="S796"/>
  <c r="Q792"/>
  <c r="Q793" s="1"/>
  <c r="Q794" s="1"/>
  <c r="Q795" s="1"/>
  <c r="Q796" s="1"/>
  <c r="Q797" s="1"/>
  <c r="Q798" s="1"/>
  <c r="Q799" s="1"/>
  <c r="Q800" s="1"/>
  <c r="S786"/>
  <c r="Q782"/>
  <c r="Q783" s="1"/>
  <c r="Q784" s="1"/>
  <c r="Q785" s="1"/>
  <c r="Q786" s="1"/>
  <c r="Q787" s="1"/>
  <c r="Q788" s="1"/>
  <c r="Q789" s="1"/>
  <c r="Q790" s="1"/>
  <c r="S776"/>
  <c r="Q772" s="1"/>
  <c r="Q773" s="1"/>
  <c r="Q774" s="1"/>
  <c r="Q775" s="1"/>
  <c r="Q776" s="1"/>
  <c r="Q777" s="1"/>
  <c r="Q778" s="1"/>
  <c r="Q779" s="1"/>
  <c r="Q780" s="1"/>
  <c r="S766"/>
  <c r="Q762"/>
  <c r="Q763" s="1"/>
  <c r="Q764" s="1"/>
  <c r="Q765" s="1"/>
  <c r="Q766" s="1"/>
  <c r="Q767" s="1"/>
  <c r="Q768" s="1"/>
  <c r="Q769" s="1"/>
  <c r="Q770" s="1"/>
  <c r="S756"/>
  <c r="Q752"/>
  <c r="Q753" s="1"/>
  <c r="Q754" s="1"/>
  <c r="Q755" s="1"/>
  <c r="Q756" s="1"/>
  <c r="Q757" s="1"/>
  <c r="Q758" s="1"/>
  <c r="Q759" s="1"/>
  <c r="Q760" s="1"/>
  <c r="S746"/>
  <c r="Q742" s="1"/>
  <c r="Q743" s="1"/>
  <c r="Q744" s="1"/>
  <c r="Q745" s="1"/>
  <c r="Q746" s="1"/>
  <c r="Q747" s="1"/>
  <c r="Q748" s="1"/>
  <c r="Q749" s="1"/>
  <c r="Q750" s="1"/>
  <c r="S736"/>
  <c r="Q732"/>
  <c r="Q733" s="1"/>
  <c r="Q734" s="1"/>
  <c r="Q735" s="1"/>
  <c r="Q736" s="1"/>
  <c r="Q737" s="1"/>
  <c r="Q738" s="1"/>
  <c r="Q739" s="1"/>
  <c r="Q740" s="1"/>
  <c r="S726"/>
  <c r="Q722"/>
  <c r="Q723" s="1"/>
  <c r="Q724" s="1"/>
  <c r="Q725" s="1"/>
  <c r="Q726" s="1"/>
  <c r="Q727" s="1"/>
  <c r="Q728" s="1"/>
  <c r="Q729" s="1"/>
  <c r="Q730" s="1"/>
  <c r="S716"/>
  <c r="Q712" s="1"/>
  <c r="Q713" s="1"/>
  <c r="Q714" s="1"/>
  <c r="Q715" s="1"/>
  <c r="Q716" s="1"/>
  <c r="Q717" s="1"/>
  <c r="Q718" s="1"/>
  <c r="Q719" s="1"/>
  <c r="Q720" s="1"/>
  <c r="S706"/>
  <c r="Q702"/>
  <c r="Q703" s="1"/>
  <c r="Q704" s="1"/>
  <c r="Q705" s="1"/>
  <c r="Q706" s="1"/>
  <c r="Q707" s="1"/>
  <c r="Q708" s="1"/>
  <c r="Q709" s="1"/>
  <c r="Q710" s="1"/>
  <c r="S696"/>
  <c r="Q692"/>
  <c r="Q693" s="1"/>
  <c r="Q694" s="1"/>
  <c r="Q695" s="1"/>
  <c r="Q696" s="1"/>
  <c r="Q697" s="1"/>
  <c r="Q698" s="1"/>
  <c r="Q699" s="1"/>
  <c r="Q700" s="1"/>
  <c r="S686"/>
  <c r="Q682" s="1"/>
  <c r="Q683" s="1"/>
  <c r="Q684" s="1"/>
  <c r="Q685" s="1"/>
  <c r="Q686" s="1"/>
  <c r="Q687" s="1"/>
  <c r="Q688" s="1"/>
  <c r="Q689" s="1"/>
  <c r="Q690" s="1"/>
  <c r="S676"/>
  <c r="Q672"/>
  <c r="Q673" s="1"/>
  <c r="Q674" s="1"/>
  <c r="Q675" s="1"/>
  <c r="Q676" s="1"/>
  <c r="Q677" s="1"/>
  <c r="Q678" s="1"/>
  <c r="Q679" s="1"/>
  <c r="Q680" s="1"/>
  <c r="S666"/>
  <c r="Q662"/>
  <c r="Q663" s="1"/>
  <c r="Q664" s="1"/>
  <c r="Q665" s="1"/>
  <c r="Q666" s="1"/>
  <c r="Q667" s="1"/>
  <c r="Q668" s="1"/>
  <c r="Q669" s="1"/>
  <c r="Q670" s="1"/>
  <c r="S656"/>
  <c r="Q652" s="1"/>
  <c r="Q653" s="1"/>
  <c r="Q654" s="1"/>
  <c r="Q655" s="1"/>
  <c r="Q656" s="1"/>
  <c r="Q657" s="1"/>
  <c r="Q658" s="1"/>
  <c r="Q659" s="1"/>
  <c r="Q660" s="1"/>
  <c r="S646"/>
  <c r="Q642"/>
  <c r="Q643" s="1"/>
  <c r="Q644" s="1"/>
  <c r="Q645" s="1"/>
  <c r="Q646" s="1"/>
  <c r="Q647" s="1"/>
  <c r="Q648" s="1"/>
  <c r="Q649" s="1"/>
  <c r="Q650" s="1"/>
  <c r="S636"/>
  <c r="Q632"/>
  <c r="Q633" s="1"/>
  <c r="Q634" s="1"/>
  <c r="Q635" s="1"/>
  <c r="Q636" s="1"/>
  <c r="Q637" s="1"/>
  <c r="Q638" s="1"/>
  <c r="Q639" s="1"/>
  <c r="Q640" s="1"/>
  <c r="S626"/>
  <c r="Q622" s="1"/>
  <c r="Q623" s="1"/>
  <c r="Q624" s="1"/>
  <c r="Q625" s="1"/>
  <c r="Q626" s="1"/>
  <c r="Q627" s="1"/>
  <c r="Q628" s="1"/>
  <c r="Q629" s="1"/>
  <c r="Q630" s="1"/>
  <c r="S616"/>
  <c r="Q612"/>
  <c r="Q613" s="1"/>
  <c r="Q614" s="1"/>
  <c r="Q615" s="1"/>
  <c r="Q616" s="1"/>
  <c r="Q617" s="1"/>
  <c r="Q618" s="1"/>
  <c r="Q619" s="1"/>
  <c r="Q620" s="1"/>
  <c r="S606"/>
  <c r="Q602"/>
  <c r="Q603" s="1"/>
  <c r="Q604" s="1"/>
  <c r="Q605" s="1"/>
  <c r="Q606" s="1"/>
  <c r="Q607" s="1"/>
  <c r="Q608" s="1"/>
  <c r="Q609" s="1"/>
  <c r="Q610" s="1"/>
  <c r="S596"/>
  <c r="Q592" s="1"/>
  <c r="Q593" s="1"/>
  <c r="Q594" s="1"/>
  <c r="Q595" s="1"/>
  <c r="Q596" s="1"/>
  <c r="Q597" s="1"/>
  <c r="Q598" s="1"/>
  <c r="Q599" s="1"/>
  <c r="Q600" s="1"/>
  <c r="S586"/>
  <c r="Q582"/>
  <c r="Q583" s="1"/>
  <c r="Q584" s="1"/>
  <c r="Q585" s="1"/>
  <c r="Q586" s="1"/>
  <c r="Q587" s="1"/>
  <c r="Q588" s="1"/>
  <c r="Q589" s="1"/>
  <c r="Q590" s="1"/>
  <c r="S576"/>
  <c r="Q572"/>
  <c r="Q573" s="1"/>
  <c r="Q574" s="1"/>
  <c r="Q575" s="1"/>
  <c r="Q576" s="1"/>
  <c r="Q577" s="1"/>
  <c r="Q578" s="1"/>
  <c r="Q579" s="1"/>
  <c r="Q580" s="1"/>
  <c r="S566"/>
  <c r="Q562" s="1"/>
  <c r="Q563" s="1"/>
  <c r="Q564" s="1"/>
  <c r="Q565" s="1"/>
  <c r="Q566" s="1"/>
  <c r="Q567" s="1"/>
  <c r="Q568" s="1"/>
  <c r="Q569" s="1"/>
  <c r="Q570" s="1"/>
  <c r="S556"/>
  <c r="Q552"/>
  <c r="Q553" s="1"/>
  <c r="Q554" s="1"/>
  <c r="Q555" s="1"/>
  <c r="Q556" s="1"/>
  <c r="Q557" s="1"/>
  <c r="Q558" s="1"/>
  <c r="Q559" s="1"/>
  <c r="Q560" s="1"/>
  <c r="S546"/>
  <c r="Q542"/>
  <c r="Q543" s="1"/>
  <c r="Q544" s="1"/>
  <c r="Q545" s="1"/>
  <c r="Q546" s="1"/>
  <c r="Q547" s="1"/>
  <c r="Q548" s="1"/>
  <c r="Q549" s="1"/>
  <c r="Q550" s="1"/>
  <c r="S536"/>
  <c r="Q532" s="1"/>
  <c r="Q533" s="1"/>
  <c r="Q534" s="1"/>
  <c r="Q535" s="1"/>
  <c r="Q536" s="1"/>
  <c r="Q537" s="1"/>
  <c r="Q538" s="1"/>
  <c r="Q539" s="1"/>
  <c r="Q540" s="1"/>
  <c r="S526"/>
  <c r="Q522"/>
  <c r="Q523" s="1"/>
  <c r="Q524" s="1"/>
  <c r="Q525" s="1"/>
  <c r="Q526" s="1"/>
  <c r="Q527" s="1"/>
  <c r="Q528" s="1"/>
  <c r="Q529" s="1"/>
  <c r="Q530" s="1"/>
  <c r="S516"/>
  <c r="Q512"/>
  <c r="Q513" s="1"/>
  <c r="Q514" s="1"/>
  <c r="Q515" s="1"/>
  <c r="Q516" s="1"/>
  <c r="Q517" s="1"/>
  <c r="Q518" s="1"/>
  <c r="Q519" s="1"/>
  <c r="Q520" s="1"/>
  <c r="S506"/>
  <c r="Q502" s="1"/>
  <c r="Q503" s="1"/>
  <c r="Q504" s="1"/>
  <c r="Q505" s="1"/>
  <c r="Q506" s="1"/>
  <c r="Q507" s="1"/>
  <c r="Q508" s="1"/>
  <c r="Q509" s="1"/>
  <c r="Q510" s="1"/>
  <c r="S496"/>
  <c r="Q492"/>
  <c r="Q493" s="1"/>
  <c r="Q494" s="1"/>
  <c r="Q495" s="1"/>
  <c r="Q496" s="1"/>
  <c r="Q497" s="1"/>
  <c r="Q498" s="1"/>
  <c r="Q499" s="1"/>
  <c r="Q500" s="1"/>
  <c r="S486"/>
  <c r="Q482"/>
  <c r="Q483" s="1"/>
  <c r="Q484" s="1"/>
  <c r="Q485" s="1"/>
  <c r="Q486" s="1"/>
  <c r="Q487" s="1"/>
  <c r="Q488" s="1"/>
  <c r="Q489" s="1"/>
  <c r="Q490" s="1"/>
  <c r="S476"/>
  <c r="Q472" s="1"/>
  <c r="Q473" s="1"/>
  <c r="Q474" s="1"/>
  <c r="Q475" s="1"/>
  <c r="Q476" s="1"/>
  <c r="Q477" s="1"/>
  <c r="Q478" s="1"/>
  <c r="Q479" s="1"/>
  <c r="Q480" s="1"/>
  <c r="S466"/>
  <c r="Q462"/>
  <c r="Q463" s="1"/>
  <c r="Q464" s="1"/>
  <c r="Q465" s="1"/>
  <c r="Q466" s="1"/>
  <c r="Q467" s="1"/>
  <c r="Q468" s="1"/>
  <c r="Q469" s="1"/>
  <c r="Q470" s="1"/>
  <c r="S456"/>
  <c r="Q452"/>
  <c r="Q453" s="1"/>
  <c r="Q454" s="1"/>
  <c r="Q455" s="1"/>
  <c r="Q456" s="1"/>
  <c r="Q457" s="1"/>
  <c r="Q458" s="1"/>
  <c r="Q459" s="1"/>
  <c r="Q460" s="1"/>
  <c r="S446"/>
  <c r="Q442" s="1"/>
  <c r="Q443" s="1"/>
  <c r="Q444" s="1"/>
  <c r="Q445" s="1"/>
  <c r="Q446" s="1"/>
  <c r="Q447" s="1"/>
  <c r="Q448" s="1"/>
  <c r="Q449" s="1"/>
  <c r="Q450" s="1"/>
  <c r="S436"/>
  <c r="Q432"/>
  <c r="Q433" s="1"/>
  <c r="Q434" s="1"/>
  <c r="Q435" s="1"/>
  <c r="Q436" s="1"/>
  <c r="Q437" s="1"/>
  <c r="Q438" s="1"/>
  <c r="Q439" s="1"/>
  <c r="Q440" s="1"/>
  <c r="S426"/>
  <c r="Q422"/>
  <c r="Q423" s="1"/>
  <c r="Q424" s="1"/>
  <c r="Q425" s="1"/>
  <c r="Q426" s="1"/>
  <c r="Q427" s="1"/>
  <c r="Q428" s="1"/>
  <c r="Q429" s="1"/>
  <c r="Q430" s="1"/>
  <c r="S416"/>
  <c r="Q412" s="1"/>
  <c r="Q413" s="1"/>
  <c r="Q414" s="1"/>
  <c r="Q415" s="1"/>
  <c r="Q416" s="1"/>
  <c r="Q417" s="1"/>
  <c r="Q418" s="1"/>
  <c r="Q419" s="1"/>
  <c r="Q420" s="1"/>
  <c r="S406"/>
  <c r="Q402"/>
  <c r="Q403" s="1"/>
  <c r="Q404" s="1"/>
  <c r="Q405" s="1"/>
  <c r="Q406" s="1"/>
  <c r="Q407" s="1"/>
  <c r="Q408" s="1"/>
  <c r="Q409" s="1"/>
  <c r="Q410" s="1"/>
  <c r="S396"/>
  <c r="Q392"/>
  <c r="Q393" s="1"/>
  <c r="Q394" s="1"/>
  <c r="Q395" s="1"/>
  <c r="Q396" s="1"/>
  <c r="Q397" s="1"/>
  <c r="Q398" s="1"/>
  <c r="Q399" s="1"/>
  <c r="Q400" s="1"/>
  <c r="S386"/>
  <c r="Q382" s="1"/>
  <c r="Q383" s="1"/>
  <c r="Q384" s="1"/>
  <c r="Q385" s="1"/>
  <c r="Q386" s="1"/>
  <c r="Q387" s="1"/>
  <c r="Q388" s="1"/>
  <c r="Q389" s="1"/>
  <c r="Q390" s="1"/>
  <c r="S376"/>
  <c r="Q372"/>
  <c r="Q373" s="1"/>
  <c r="Q374" s="1"/>
  <c r="Q375" s="1"/>
  <c r="Q376" s="1"/>
  <c r="Q377" s="1"/>
  <c r="Q378" s="1"/>
  <c r="Q379" s="1"/>
  <c r="Q380" s="1"/>
  <c r="S366"/>
  <c r="Q362"/>
  <c r="Q363" s="1"/>
  <c r="Q364" s="1"/>
  <c r="Q365" s="1"/>
  <c r="Q366" s="1"/>
  <c r="Q367" s="1"/>
  <c r="Q368" s="1"/>
  <c r="Q369" s="1"/>
  <c r="Q370" s="1"/>
  <c r="S356"/>
  <c r="Q352" s="1"/>
  <c r="Q353" s="1"/>
  <c r="Q354" s="1"/>
  <c r="Q355" s="1"/>
  <c r="Q356" s="1"/>
  <c r="Q357" s="1"/>
  <c r="Q358" s="1"/>
  <c r="Q359" s="1"/>
  <c r="Q360" s="1"/>
  <c r="S346"/>
  <c r="Q342"/>
  <c r="Q343" s="1"/>
  <c r="Q344" s="1"/>
  <c r="Q345" s="1"/>
  <c r="Q346" s="1"/>
  <c r="Q347" s="1"/>
  <c r="Q348" s="1"/>
  <c r="Q349" s="1"/>
  <c r="Q350" s="1"/>
  <c r="S336"/>
  <c r="Q332"/>
  <c r="Q333" s="1"/>
  <c r="Q334" s="1"/>
  <c r="Q335" s="1"/>
  <c r="Q336" s="1"/>
  <c r="Q337" s="1"/>
  <c r="Q338" s="1"/>
  <c r="Q339" s="1"/>
  <c r="Q340" s="1"/>
  <c r="S326"/>
  <c r="Q322" s="1"/>
  <c r="Q323" s="1"/>
  <c r="Q324" s="1"/>
  <c r="Q325" s="1"/>
  <c r="Q326" s="1"/>
  <c r="Q327" s="1"/>
  <c r="Q328" s="1"/>
  <c r="Q329" s="1"/>
  <c r="Q330" s="1"/>
  <c r="S316"/>
  <c r="Q312"/>
  <c r="Q313" s="1"/>
  <c r="Q314" s="1"/>
  <c r="Q315" s="1"/>
  <c r="Q316" s="1"/>
  <c r="Q317" s="1"/>
  <c r="Q318" s="1"/>
  <c r="Q319" s="1"/>
  <c r="Q320" s="1"/>
  <c r="S306"/>
  <c r="Q302"/>
  <c r="Q303" s="1"/>
  <c r="Q304" s="1"/>
  <c r="Q305" s="1"/>
  <c r="Q306" s="1"/>
  <c r="Q307" s="1"/>
  <c r="Q308" s="1"/>
  <c r="Q309" s="1"/>
  <c r="Q310" s="1"/>
  <c r="S296"/>
  <c r="Q292" s="1"/>
  <c r="Q293" s="1"/>
  <c r="Q294" s="1"/>
  <c r="Q295" s="1"/>
  <c r="Q296" s="1"/>
  <c r="Q297" s="1"/>
  <c r="Q298" s="1"/>
  <c r="Q299" s="1"/>
  <c r="Q300" s="1"/>
  <c r="S286"/>
  <c r="Q282"/>
  <c r="Q283" s="1"/>
  <c r="Q284" s="1"/>
  <c r="Q285" s="1"/>
  <c r="Q286" s="1"/>
  <c r="Q287" s="1"/>
  <c r="Q288" s="1"/>
  <c r="Q289" s="1"/>
  <c r="Q290" s="1"/>
  <c r="S276"/>
  <c r="Q272"/>
  <c r="Q273" s="1"/>
  <c r="Q274" s="1"/>
  <c r="Q275" s="1"/>
  <c r="Q276" s="1"/>
  <c r="Q277" s="1"/>
  <c r="Q278" s="1"/>
  <c r="Q279" s="1"/>
  <c r="Q280" s="1"/>
  <c r="S266"/>
  <c r="Q262" s="1"/>
  <c r="Q263" s="1"/>
  <c r="Q264" s="1"/>
  <c r="Q265" s="1"/>
  <c r="Q266" s="1"/>
  <c r="Q267" s="1"/>
  <c r="Q268" s="1"/>
  <c r="Q269" s="1"/>
  <c r="Q270" s="1"/>
  <c r="S256"/>
  <c r="Q252"/>
  <c r="Q253" s="1"/>
  <c r="Q254" s="1"/>
  <c r="Q255" s="1"/>
  <c r="Q256" s="1"/>
  <c r="Q257" s="1"/>
  <c r="Q258" s="1"/>
  <c r="Q259" s="1"/>
  <c r="Q260" s="1"/>
  <c r="S246"/>
  <c r="Q242"/>
  <c r="Q243" s="1"/>
  <c r="Q244" s="1"/>
  <c r="Q245" s="1"/>
  <c r="Q246" s="1"/>
  <c r="Q247" s="1"/>
  <c r="Q248" s="1"/>
  <c r="Q249" s="1"/>
  <c r="Q250" s="1"/>
  <c r="S236"/>
  <c r="Q232" s="1"/>
  <c r="Q233" s="1"/>
  <c r="Q234" s="1"/>
  <c r="Q235" s="1"/>
  <c r="Q236" s="1"/>
  <c r="Q237" s="1"/>
  <c r="Q238" s="1"/>
  <c r="Q239" s="1"/>
  <c r="Q240" s="1"/>
  <c r="S226"/>
  <c r="Q222"/>
  <c r="Q223" s="1"/>
  <c r="Q224" s="1"/>
  <c r="Q225" s="1"/>
  <c r="Q226" s="1"/>
  <c r="Q227" s="1"/>
  <c r="Q228" s="1"/>
  <c r="Q229" s="1"/>
  <c r="Q230" s="1"/>
  <c r="S216"/>
  <c r="Q212"/>
  <c r="Q213" s="1"/>
  <c r="Q214" s="1"/>
  <c r="Q215" s="1"/>
  <c r="Q216" s="1"/>
  <c r="Q217" s="1"/>
  <c r="Q218" s="1"/>
  <c r="Q219" s="1"/>
  <c r="Q220" s="1"/>
  <c r="S206"/>
  <c r="Q202" s="1"/>
  <c r="Q203" s="1"/>
  <c r="Q204" s="1"/>
  <c r="Q205" s="1"/>
  <c r="Q206" s="1"/>
  <c r="Q207" s="1"/>
  <c r="Q208" s="1"/>
  <c r="Q209" s="1"/>
  <c r="Q210" s="1"/>
  <c r="S196"/>
  <c r="Q192"/>
  <c r="Q193" s="1"/>
  <c r="Q194" s="1"/>
  <c r="Q195" s="1"/>
  <c r="Q196" s="1"/>
  <c r="Q197" s="1"/>
  <c r="Q198" s="1"/>
  <c r="Q199" s="1"/>
  <c r="Q200" s="1"/>
  <c r="S186"/>
  <c r="Q182"/>
  <c r="Q183" s="1"/>
  <c r="Q184" s="1"/>
  <c r="Q185" s="1"/>
  <c r="Q186" s="1"/>
  <c r="Q187" s="1"/>
  <c r="Q188" s="1"/>
  <c r="Q189" s="1"/>
  <c r="Q190" s="1"/>
  <c r="S176"/>
  <c r="Q172" s="1"/>
  <c r="Q173" s="1"/>
  <c r="Q174" s="1"/>
  <c r="Q175" s="1"/>
  <c r="Q176" s="1"/>
  <c r="Q177" s="1"/>
  <c r="Q178" s="1"/>
  <c r="Q179" s="1"/>
  <c r="Q180" s="1"/>
  <c r="S166"/>
  <c r="Q162"/>
  <c r="Q163" s="1"/>
  <c r="Q164" s="1"/>
  <c r="Q165" s="1"/>
  <c r="Q166" s="1"/>
  <c r="Q167" s="1"/>
  <c r="Q168" s="1"/>
  <c r="Q169" s="1"/>
  <c r="Q170" s="1"/>
  <c r="S156"/>
  <c r="Q152"/>
  <c r="Q153" s="1"/>
  <c r="Q154" s="1"/>
  <c r="Q155" s="1"/>
  <c r="Q156" s="1"/>
  <c r="Q157" s="1"/>
  <c r="Q158" s="1"/>
  <c r="Q159" s="1"/>
  <c r="Q160" s="1"/>
  <c r="S146"/>
  <c r="Q142" s="1"/>
  <c r="Q143" s="1"/>
  <c r="Q144" s="1"/>
  <c r="Q145" s="1"/>
  <c r="Q146" s="1"/>
  <c r="Q147" s="1"/>
  <c r="Q148" s="1"/>
  <c r="Q149" s="1"/>
  <c r="Q150" s="1"/>
  <c r="S136"/>
  <c r="Q132"/>
  <c r="Q133" s="1"/>
  <c r="Q134" s="1"/>
  <c r="Q135" s="1"/>
  <c r="Q136" s="1"/>
  <c r="Q137" s="1"/>
  <c r="Q138" s="1"/>
  <c r="Q139" s="1"/>
  <c r="Q140" s="1"/>
  <c r="S126"/>
  <c r="Q122"/>
  <c r="Q123" s="1"/>
  <c r="Q124" s="1"/>
  <c r="Q125" s="1"/>
  <c r="Q126" s="1"/>
  <c r="Q127" s="1"/>
  <c r="Q128" s="1"/>
  <c r="Q129" s="1"/>
  <c r="Q130" s="1"/>
  <c r="S116"/>
  <c r="Q112" s="1"/>
  <c r="Q113" s="1"/>
  <c r="Q114" s="1"/>
  <c r="Q115" s="1"/>
  <c r="Q116" s="1"/>
  <c r="Q117" s="1"/>
  <c r="Q118" s="1"/>
  <c r="Q119" s="1"/>
  <c r="Q120" s="1"/>
  <c r="S106"/>
  <c r="Q102"/>
  <c r="Q103" s="1"/>
  <c r="Q104" s="1"/>
  <c r="Q105" s="1"/>
  <c r="Q106" s="1"/>
  <c r="Q107" s="1"/>
  <c r="Q108" s="1"/>
  <c r="Q109" s="1"/>
  <c r="Q110" s="1"/>
  <c r="S96"/>
  <c r="Q92"/>
  <c r="Q93" s="1"/>
  <c r="Q94" s="1"/>
  <c r="Q95" s="1"/>
  <c r="Q96" s="1"/>
  <c r="Q97" s="1"/>
  <c r="Q98" s="1"/>
  <c r="Q99" s="1"/>
  <c r="Q100" s="1"/>
  <c r="S86"/>
  <c r="Q82" s="1"/>
  <c r="Q83" s="1"/>
  <c r="Q84" s="1"/>
  <c r="Q85" s="1"/>
  <c r="Q86" s="1"/>
  <c r="Q87" s="1"/>
  <c r="Q88" s="1"/>
  <c r="Q89" s="1"/>
  <c r="Q90" s="1"/>
  <c r="S76"/>
  <c r="Q72"/>
  <c r="Q73" s="1"/>
  <c r="Q74" s="1"/>
  <c r="Q75" s="1"/>
  <c r="Q76" s="1"/>
  <c r="Q77" s="1"/>
  <c r="Q78" s="1"/>
  <c r="Q79" s="1"/>
  <c r="Q80" s="1"/>
  <c r="S66"/>
  <c r="Q62"/>
  <c r="Q63" s="1"/>
  <c r="Q64" s="1"/>
  <c r="Q65" s="1"/>
  <c r="Q66" s="1"/>
  <c r="Q67" s="1"/>
  <c r="Q68" s="1"/>
  <c r="Q69" s="1"/>
  <c r="Q70" s="1"/>
  <c r="S56"/>
  <c r="Q52" s="1"/>
  <c r="Q53" s="1"/>
  <c r="Q54" s="1"/>
  <c r="Q55" s="1"/>
  <c r="Q56" s="1"/>
  <c r="Q57" s="1"/>
  <c r="Q58" s="1"/>
  <c r="Q59" s="1"/>
  <c r="Q60" s="1"/>
  <c r="S46"/>
  <c r="Q42"/>
  <c r="Q43" s="1"/>
  <c r="Q44" s="1"/>
  <c r="Q45" s="1"/>
  <c r="Q46" s="1"/>
  <c r="Q47" s="1"/>
  <c r="Q48" s="1"/>
  <c r="Q49" s="1"/>
  <c r="Q50" s="1"/>
  <c r="S36"/>
  <c r="Q32"/>
  <c r="Q33" s="1"/>
  <c r="Q34" s="1"/>
  <c r="Q35" s="1"/>
  <c r="Q36" s="1"/>
  <c r="Q37" s="1"/>
  <c r="Q38" s="1"/>
  <c r="Q39" s="1"/>
  <c r="Q40" s="1"/>
  <c r="S26"/>
  <c r="Q22" s="1"/>
  <c r="Q23" s="1"/>
  <c r="Q24" s="1"/>
  <c r="Q25" s="1"/>
  <c r="Q26" s="1"/>
  <c r="Q27" s="1"/>
  <c r="Q28" s="1"/>
  <c r="Q29" s="1"/>
  <c r="Q30" s="1"/>
  <c r="S16"/>
  <c r="Q12"/>
  <c r="Q13" s="1"/>
  <c r="Q14" s="1"/>
  <c r="Q15" s="1"/>
  <c r="Q16" s="1"/>
  <c r="Q17" s="1"/>
  <c r="Q18" s="1"/>
  <c r="Q19" s="1"/>
  <c r="Q20" s="1"/>
  <c r="C6" i="1"/>
  <c r="L17"/>
  <c r="D3" i="3" l="1"/>
  <c r="D4" s="1"/>
  <c r="B3"/>
  <c r="O10" s="1"/>
  <c r="O11" s="1"/>
  <c r="D7"/>
  <c r="D8" s="1"/>
  <c r="E30"/>
  <c r="E26"/>
  <c r="E22"/>
  <c r="E18"/>
  <c r="E14"/>
  <c r="E10"/>
  <c r="E6"/>
  <c r="E2"/>
  <c r="B28"/>
  <c r="D31"/>
  <c r="B31"/>
  <c r="B32" s="1"/>
  <c r="D27"/>
  <c r="D28" s="1"/>
  <c r="B27"/>
  <c r="D19"/>
  <c r="D20" s="1"/>
  <c r="B19"/>
  <c r="B20" s="1"/>
  <c r="D15"/>
  <c r="D16" s="1"/>
  <c r="C12" i="1" s="1"/>
  <c r="B15" i="3"/>
  <c r="B7"/>
  <c r="B8" s="1"/>
  <c r="B16" l="1"/>
  <c r="M11"/>
  <c r="G11"/>
  <c r="B4"/>
  <c r="D32"/>
  <c r="N43" i="1"/>
  <c r="H36"/>
  <c r="AL8"/>
  <c r="AK8"/>
  <c r="AJ8"/>
  <c r="AL7"/>
  <c r="AK7"/>
  <c r="AJ7"/>
  <c r="AM7"/>
  <c r="AI8"/>
  <c r="AH8"/>
  <c r="AI7"/>
  <c r="AH7"/>
  <c r="C28"/>
  <c r="C23"/>
  <c r="C22"/>
  <c r="C32" l="1"/>
  <c r="C25"/>
  <c r="C24"/>
  <c r="B21" i="3" l="1"/>
  <c r="D21"/>
  <c r="B17"/>
  <c r="D17"/>
  <c r="B9"/>
  <c r="D9"/>
  <c r="B12" i="1"/>
  <c r="L18" s="1"/>
  <c r="E11"/>
  <c r="F11" s="1"/>
  <c r="E10"/>
  <c r="F10" s="1"/>
  <c r="B33" i="3"/>
  <c r="B29"/>
  <c r="D29"/>
  <c r="C3"/>
  <c r="E3"/>
  <c r="D33" l="1"/>
  <c r="C36" i="1"/>
  <c r="G12"/>
  <c r="G11"/>
  <c r="H11" s="1"/>
  <c r="I11" s="1"/>
  <c r="G10"/>
  <c r="H10" s="1"/>
  <c r="C11"/>
  <c r="D11" s="1"/>
  <c r="C10"/>
  <c r="D10" s="1"/>
  <c r="F12"/>
  <c r="E12"/>
  <c r="D12" l="1"/>
  <c r="H12"/>
  <c r="I10"/>
  <c r="C39" l="1"/>
  <c r="G8"/>
  <c r="F8"/>
  <c r="H8" l="1"/>
  <c r="A3"/>
  <c r="A5" l="1"/>
  <c r="A23" s="1"/>
  <c r="A4"/>
  <c r="A22" s="1"/>
  <c r="A16"/>
  <c r="I8" l="1"/>
  <c r="J8"/>
  <c r="K7" l="1"/>
  <c r="K8"/>
  <c r="J7"/>
  <c r="I7"/>
  <c r="H7"/>
  <c r="G7"/>
  <c r="F7"/>
  <c r="L8" l="1"/>
  <c r="L7"/>
  <c r="M8" l="1"/>
  <c r="M7"/>
  <c r="N8" l="1"/>
  <c r="N7"/>
  <c r="O8" l="1"/>
  <c r="O7"/>
  <c r="P8" l="1"/>
  <c r="P7"/>
  <c r="Q8" l="1"/>
  <c r="Q7"/>
  <c r="R7" l="1"/>
  <c r="R8"/>
  <c r="S7" l="1"/>
  <c r="S8"/>
  <c r="T8" l="1"/>
  <c r="T7"/>
  <c r="U8" l="1"/>
  <c r="U7"/>
  <c r="V8" l="1"/>
  <c r="V7"/>
  <c r="W8" l="1"/>
  <c r="W7"/>
  <c r="X8" l="1"/>
  <c r="X7"/>
  <c r="Y8" l="1"/>
  <c r="Y7"/>
  <c r="Z8" l="1"/>
  <c r="Z7"/>
  <c r="AA8" l="1"/>
  <c r="AA7"/>
  <c r="AB7" l="1"/>
  <c r="AB8"/>
  <c r="AC7" l="1"/>
  <c r="AC8"/>
  <c r="AD8" l="1"/>
  <c r="AD7"/>
  <c r="AE7" l="1"/>
  <c r="AE8"/>
  <c r="AF8" l="1"/>
  <c r="AF7"/>
  <c r="E8" l="1"/>
  <c r="C29" s="1"/>
  <c r="E7"/>
  <c r="C26" s="1"/>
  <c r="AG8"/>
  <c r="AG7"/>
  <c r="K18" l="1"/>
  <c r="C35"/>
  <c r="C30"/>
  <c r="C38" l="1"/>
  <c r="I24"/>
  <c r="C27"/>
  <c r="C34"/>
  <c r="F46" i="3" l="1"/>
  <c r="C48" s="1"/>
  <c r="D35"/>
  <c r="D36" s="1"/>
  <c r="C40" i="1"/>
  <c r="N38"/>
  <c r="N42" s="1"/>
  <c r="I25"/>
  <c r="H30"/>
  <c r="C33"/>
  <c r="C37" s="1"/>
  <c r="D6"/>
  <c r="I12"/>
  <c r="D18" l="1"/>
  <c r="F44" i="3" s="1"/>
  <c r="C50" s="1"/>
  <c r="D37"/>
  <c r="C43" i="1"/>
  <c r="B23" i="3"/>
  <c r="B24" s="1"/>
  <c r="B25" s="1"/>
  <c r="D23"/>
  <c r="D24" s="1"/>
  <c r="D25" s="1"/>
  <c r="B11"/>
  <c r="B12" s="1"/>
  <c r="B13" s="1"/>
  <c r="D11"/>
  <c r="D12" s="1"/>
  <c r="D13" s="1"/>
  <c r="N40" i="1"/>
  <c r="E18" l="1"/>
  <c r="F40"/>
  <c r="N44"/>
  <c r="F44"/>
</calcChain>
</file>

<file path=xl/sharedStrings.xml><?xml version="1.0" encoding="utf-8"?>
<sst xmlns="http://schemas.openxmlformats.org/spreadsheetml/2006/main" count="367" uniqueCount="285">
  <si>
    <t>ml</t>
  </si>
  <si>
    <t>gram</t>
  </si>
  <si>
    <t>walter</t>
  </si>
  <si>
    <t>Reg.No.1236</t>
  </si>
  <si>
    <t>Sugar       Sukker</t>
  </si>
  <si>
    <t>Water       Vand</t>
  </si>
  <si>
    <t>The specific gravity of the juice of berries is set equal to the specific gravity of water, so that 1 gram of juice takes up 1 ml. Obviously this is a small error in the calculation of the percentage of alcohol.</t>
  </si>
  <si>
    <t>The spreadsheet is password protected, so you do not accidentally delete something. If you want to have this password please send me an email through my website.</t>
  </si>
  <si>
    <t>Honey  Honning</t>
  </si>
  <si>
    <t>In the yellow fields is added the amount of the ingredients used. Are there any berries that are not used insert 0. Is honey, sugar or water not used insert 0. Water is used only if the sugar must be dissolved hot.</t>
  </si>
  <si>
    <t>COPYRIGHT © 2017</t>
  </si>
  <si>
    <t>Raspberries Hindbær</t>
  </si>
  <si>
    <t>Ribs           Ribs</t>
  </si>
  <si>
    <t>Blackcurrant Solbær</t>
  </si>
  <si>
    <t>Cherries Kirsebær</t>
  </si>
  <si>
    <t>Blackberries Brombær</t>
  </si>
  <si>
    <t>Plums Blommer</t>
  </si>
  <si>
    <t>Gooseberries Stikkelsbær</t>
  </si>
  <si>
    <t>Blueberries Blåbær</t>
  </si>
  <si>
    <t>Strawberries       Jordbær</t>
  </si>
  <si>
    <t>www.walter-lystfisker.dk</t>
  </si>
  <si>
    <t>Here is the result:</t>
  </si>
  <si>
    <t>Regnearket er beskyttet med adgangskode, så du ikke ved et uheld sletter noget. Hvis du vil have denne adgangskode, så send mig en e-mail via min hjemmeside.</t>
  </si>
  <si>
    <t>I de gule felter tilføjes mængden af de anvendte ingredienser. Er der nogle bær der ikke bruges indtastes 0. Er der ikke brugt honning, sukker eller vand indtast 0. Vand bruges kun hvis sukkeret skal opløses varmt.</t>
  </si>
  <si>
    <t>Den specifikke massefylde af bærsaft er sat lig med den specifikke massefylde af vand, således at 1 gram juice fylder 1 ml. Dette er naturligvis en lille fejl i beregningen af alkoholprocenten.</t>
  </si>
  <si>
    <t>Man skal lave beregningerne "Hvad hvis analyse" et par gange, for at komme til det nøjagtige resultat.</t>
  </si>
  <si>
    <t>https://www.handymath.com/cgi-bin/ethnlwateradj2.cgi?convstvol=mL&amp;convadjvol=mL&amp;convfnlvol=mL&amp;qnty=500&amp;stconc=90&amp;adjconc=&amp;fnlconc=40&amp;submit=Reset&amp;volwght=Volume</t>
  </si>
  <si>
    <r>
      <t xml:space="preserve">Udarbejdet af Jørgen Walter </t>
    </r>
    <r>
      <rPr>
        <b/>
        <sz val="14"/>
        <color indexed="8"/>
        <rFont val="Calibri"/>
        <family val="2"/>
      </rPr>
      <t>©</t>
    </r>
  </si>
  <si>
    <t>Mix alcohol and water</t>
  </si>
  <si>
    <t>Mix two alcohols</t>
  </si>
  <si>
    <t>Alcohol boiling point</t>
  </si>
  <si>
    <t>Alcohol freezing point</t>
  </si>
  <si>
    <t>These data are calculated according to my spreadsheet</t>
  </si>
  <si>
    <r>
      <t>g/cm</t>
    </r>
    <r>
      <rPr>
        <sz val="11"/>
        <color indexed="8"/>
        <rFont val="Arial"/>
        <family val="2"/>
      </rPr>
      <t>³</t>
    </r>
  </si>
  <si>
    <t>Sugar must be add:</t>
  </si>
  <si>
    <t>A liqueur must contain at least</t>
  </si>
  <si>
    <t>Indsæt 500 g for æbler – og sørg for de andre værdier for frugt, sukker og vand er 0 (nul).</t>
  </si>
  <si>
    <t>Bærrene indeholder også sukker (fruktose, glukose og saccharose), som sammen med tilsat sukker giver Rumpot sødmen.</t>
  </si>
  <si>
    <t>Sukker falder til 98,9 gram per liter. Lav igen en "Hvad hvis analyse" på sukker. Nyt resultat 65,6 gram sukker. D.v.s 65,6 - 64,3 = 1,3 g mere sukker.</t>
  </si>
  <si>
    <t>The berries also contain sugar (fructose, glucose and sucrose) which, along with added sugar provides sweetness of the Rum pot.</t>
  </si>
  <si>
    <t xml:space="preserve">https://www.food.dtu.dk/-/media/Institutter/Foedevareinstituttet/Publikationer/Pub-2010/Den-lille-Levnedsmiddeltabel-4-udgave.ashx?la=da&amp;hash=4A2D6BE36E9AA467C68437BFD0C7B284ED75EE84 </t>
  </si>
  <si>
    <t>Prunes raw   Svesker rå</t>
  </si>
  <si>
    <t>Walnut        Valnød</t>
  </si>
  <si>
    <t>Grapes       Vindruer</t>
  </si>
  <si>
    <t>Hazzelnuts   Hasselnødder</t>
  </si>
  <si>
    <t>Snapsen indeholder sukker</t>
  </si>
  <si>
    <t>Water percent [ % ]</t>
  </si>
  <si>
    <t>Sugar percent [ % ]</t>
  </si>
  <si>
    <t xml:space="preserve">http://www.fuglelivet.dk/groslashnt-med-hoslashjt-vandindhold.html </t>
  </si>
  <si>
    <t xml:space="preserve">https://kalorietabel.dk/frugt/ </t>
  </si>
  <si>
    <t>Sukker procent</t>
  </si>
  <si>
    <t>Rose Hip       Hyben</t>
  </si>
  <si>
    <t>Sloe        Slåen</t>
  </si>
  <si>
    <t>Lingonberries Tyttebær</t>
  </si>
  <si>
    <t>Cranberries    Tranebær</t>
  </si>
  <si>
    <t xml:space="preserve">I alle Rosa Celler, hvor jeg ikke har nogen bær, kan du selv skrive dine bær, </t>
  </si>
  <si>
    <t>som du bruger, men HUSK vand per 100 gram og sukker per 100 gram skal</t>
  </si>
  <si>
    <t>In all Rosa Cells, where I don't have any berries, you can enter the berries</t>
  </si>
  <si>
    <t>you use yourself, but REMEMBER water per 100 grams and sugar per 100 grams</t>
  </si>
  <si>
    <t>Sea buckthorn     Havtorn</t>
  </si>
  <si>
    <t>Rowan berries  Rønnebær</t>
  </si>
  <si>
    <t>Aronia berries  Aroniabær</t>
  </si>
  <si>
    <t>Rhubarb    Rabarber</t>
  </si>
  <si>
    <t xml:space="preserve">https://frida.fooddata.dk/food/lists/alphabetic? </t>
  </si>
  <si>
    <t>Vær opmærksom på, at der kan være en lille forskel på vandindhold og sukkerindhold i frugt / bær, det kommer an på, hvem du spørger.</t>
  </si>
  <si>
    <t>Be aware that there can be a slight difference in water content and sugar content in fruit / berries, it depends on who you ask.</t>
  </si>
  <si>
    <t>Raisin seedless   Rosin u. kerne</t>
  </si>
  <si>
    <t>Pear        Pære</t>
  </si>
  <si>
    <t>Apple                     Æble</t>
  </si>
  <si>
    <t>Paradise Apple                     Paradisæble</t>
  </si>
  <si>
    <t>Pink Cells not protected.</t>
  </si>
  <si>
    <t>must also be entered, because otherwise it makes no sense.</t>
  </si>
  <si>
    <t>Azeotropic alcohol</t>
  </si>
  <si>
    <r>
      <t xml:space="preserve">Calculation of the percentage of alcohol at 20 </t>
    </r>
    <r>
      <rPr>
        <b/>
        <sz val="14"/>
        <color theme="1"/>
        <rFont val="Calibri"/>
        <family val="2"/>
      </rPr>
      <t>°</t>
    </r>
    <r>
      <rPr>
        <b/>
        <sz val="14"/>
        <color theme="1"/>
        <rFont val="Arial"/>
        <family val="2"/>
      </rPr>
      <t>C in a Rom Topf with added: Alcohol # 1, Berries, Honey, Sugar, Alcohol # 2 and perhaps Water</t>
    </r>
  </si>
  <si>
    <t xml:space="preserve"> grams of sugar / litre.</t>
  </si>
  <si>
    <t>Apricot           Abrikos rå</t>
  </si>
  <si>
    <t xml:space="preserve">Apricot dry          Abrikos tørret </t>
  </si>
  <si>
    <t xml:space="preserve">også skrives ind, for ellers giver det ingen mening. </t>
  </si>
  <si>
    <t>Tast 8 (% tegnet kommer automatisk)</t>
  </si>
  <si>
    <t>Key 8 (the % sign comes automatically)</t>
  </si>
  <si>
    <t>Mix alcohol and berries</t>
  </si>
  <si>
    <t>Online beregning af alkoholindholdet i hjemmelavede likører - Manden i huset (uomodicasa.it)</t>
  </si>
  <si>
    <t>Alcohol # 1 in %</t>
  </si>
  <si>
    <t>Max alcohol</t>
  </si>
  <si>
    <t>Azeotropic alcohol &gt; 96,46 %</t>
  </si>
  <si>
    <t>Alcohol Final in %</t>
  </si>
  <si>
    <t>Choose alcohol %Vol</t>
  </si>
  <si>
    <t>Alcohol # 2 in %</t>
  </si>
  <si>
    <t>Gram of juice &amp; water</t>
  </si>
  <si>
    <r>
      <rPr>
        <b/>
        <sz val="14"/>
        <color theme="1"/>
        <rFont val="Calibri"/>
        <family val="2"/>
        <scheme val="minor"/>
      </rPr>
      <t xml:space="preserve">Brugervejledning: </t>
    </r>
    <r>
      <rPr>
        <sz val="14"/>
        <color theme="1"/>
        <rFont val="Calibri"/>
        <family val="2"/>
        <scheme val="minor"/>
      </rPr>
      <t>Brug af regnearket skal naturligvis tages med en vis grad af forsigtighed. Den angivne mængde vand i bærrene kan naturligvis variere, og om alt vandet kommer ud af massen er også en usikkerhedsfaktor.</t>
    </r>
  </si>
  <si>
    <r>
      <rPr>
        <b/>
        <sz val="14"/>
        <color theme="1"/>
        <rFont val="Calibri"/>
        <family val="2"/>
        <scheme val="minor"/>
      </rPr>
      <t>Manual:</t>
    </r>
    <r>
      <rPr>
        <sz val="14"/>
        <color theme="1"/>
        <rFont val="Calibri"/>
        <family val="2"/>
        <scheme val="minor"/>
      </rPr>
      <t xml:space="preserve"> Use of the spreadsheet must of course be taken with a degree of caution. The stated amount of water in the berries may vary, of course, and if all the water comes out of the mass is also an uncertainty factor.</t>
    </r>
  </si>
  <si>
    <t xml:space="preserve"> g/ml</t>
  </si>
  <si>
    <t>gram = ml</t>
  </si>
  <si>
    <t>Here I make an approximation by setting 1 gram of juice equal to 1 ml of juice</t>
  </si>
  <si>
    <t>Alcohol mix tot in %</t>
  </si>
  <si>
    <t>ABW = Density g/ml by weight</t>
  </si>
  <si>
    <t>ABV = Density g/ml by volume</t>
  </si>
  <si>
    <t>Alcohol</t>
  </si>
  <si>
    <t xml:space="preserve"> by weight</t>
  </si>
  <si>
    <t xml:space="preserve"> by volume</t>
  </si>
  <si>
    <t>Azeotropic alcohol fra</t>
  </si>
  <si>
    <t>Table</t>
  </si>
  <si>
    <t>The spreadsheet is password protected,</t>
  </si>
  <si>
    <t>so you do not accidentally delete something.</t>
  </si>
  <si>
    <t>Final Mixture total Volume in ml &amp; Vol.%</t>
  </si>
  <si>
    <t>Vol.%</t>
  </si>
  <si>
    <r>
      <t xml:space="preserve">Density in Mix #1 &amp; Mix #2 in g/ml by       </t>
    </r>
    <r>
      <rPr>
        <sz val="14"/>
        <color theme="1"/>
        <rFont val="Arial"/>
        <family val="2"/>
      </rPr>
      <t xml:space="preserve"> weight</t>
    </r>
  </si>
  <si>
    <r>
      <t xml:space="preserve">Weight of                    Mix #1 &amp; Mix #2     </t>
    </r>
    <r>
      <rPr>
        <sz val="14"/>
        <color theme="1"/>
        <rFont val="Arial"/>
        <family val="2"/>
      </rPr>
      <t>Grams</t>
    </r>
  </si>
  <si>
    <r>
      <t xml:space="preserve">Alcohol 100 vol.% in Mix #1 &amp; Mix #2               </t>
    </r>
    <r>
      <rPr>
        <sz val="14"/>
        <color theme="1"/>
        <rFont val="Arial"/>
        <family val="2"/>
      </rPr>
      <t xml:space="preserve"> ml</t>
    </r>
  </si>
  <si>
    <r>
      <t xml:space="preserve">Alcohol 100 vol.% in g/ml by volume   </t>
    </r>
    <r>
      <rPr>
        <sz val="14"/>
        <color theme="1"/>
        <rFont val="Arial"/>
        <family val="2"/>
      </rPr>
      <t>g/ml</t>
    </r>
  </si>
  <si>
    <r>
      <t xml:space="preserve">Alcohol in                  Mix #1 &amp; Mix #2   </t>
    </r>
    <r>
      <rPr>
        <sz val="14"/>
        <color theme="1"/>
        <rFont val="Arial"/>
        <family val="2"/>
      </rPr>
      <t>Grams</t>
    </r>
  </si>
  <si>
    <r>
      <t xml:space="preserve">Alcohol per liter in Mix #1 &amp; Mix #2      </t>
    </r>
    <r>
      <rPr>
        <sz val="14"/>
        <color theme="1"/>
        <rFont val="Arial"/>
        <family val="2"/>
      </rPr>
      <t xml:space="preserve"> Grams</t>
    </r>
  </si>
  <si>
    <t>Only the yellow cells MUST be filled in on this page</t>
  </si>
  <si>
    <t>Mix #1</t>
  </si>
  <si>
    <t>Mix #2</t>
  </si>
  <si>
    <t>Total Mix</t>
  </si>
  <si>
    <t>Calculation of Alcohol Vol.% in a Spice Schnapps when two alcohols with different % strengths and different amounts are mixed. Azeotropic alcohol cannot be further distilled, over 96 Vol.% Alcohol.</t>
  </si>
  <si>
    <t>Second step</t>
  </si>
  <si>
    <t xml:space="preserve">Choose to the left which final mixture you want in vol.%. Goes from 0.00% to 96.00% </t>
  </si>
  <si>
    <t>ABV = The solution provides a % alcohol by volume:</t>
  </si>
  <si>
    <t>ABW = The solution provides a % alcohol by weight:</t>
  </si>
  <si>
    <t>Good strong alcohol to give strength</t>
  </si>
  <si>
    <t>First step</t>
  </si>
  <si>
    <t>Choose below which mixture you have</t>
  </si>
  <si>
    <t>g/cm³ = g/ml</t>
  </si>
  <si>
    <t>Number of drinks a 12 g</t>
  </si>
  <si>
    <t>Density of sugar</t>
  </si>
  <si>
    <t>Total volume</t>
  </si>
  <si>
    <t>Alcohol 100 % density</t>
  </si>
  <si>
    <t>78,4 ° C</t>
  </si>
  <si>
    <t>-114,3 ° C</t>
  </si>
  <si>
    <t>Water from alcohol #1 &amp; #2</t>
  </si>
  <si>
    <t>Called fine spirit</t>
  </si>
  <si>
    <t>Rum pot with one or two alcohols of different strengths are mixed</t>
  </si>
  <si>
    <t>Orange  Appelsin</t>
  </si>
  <si>
    <t>Figs raw  Figner rå</t>
  </si>
  <si>
    <t>I24</t>
  </si>
  <si>
    <t>I25</t>
  </si>
  <si>
    <t>Total sugar</t>
  </si>
  <si>
    <t>Gram of juice &amp; added water</t>
  </si>
  <si>
    <t>Total weight</t>
  </si>
  <si>
    <t>ABV = Alcohol Volume %</t>
  </si>
  <si>
    <t>ABW = Alcohol Weight %</t>
  </si>
  <si>
    <t>Water from Alcohol &amp; Berries + filler in sugar</t>
  </si>
  <si>
    <t>Sugar added in gram gives filler in ml</t>
  </si>
  <si>
    <t>Water from alcohol # 1 &amp; # 2 and juice &amp; added water</t>
  </si>
  <si>
    <t>Sugar added in gram in cell AN2</t>
  </si>
  <si>
    <t>Grams of sugar &amp;  in berries E8</t>
  </si>
  <si>
    <t>Grams of sugar in berries &amp; honey</t>
  </si>
  <si>
    <t>Alcohol 100 %vol. total in mixture</t>
  </si>
  <si>
    <r>
      <t xml:space="preserve">Water in ml in Mix #1 &amp; Mix #2            </t>
    </r>
    <r>
      <rPr>
        <sz val="14"/>
        <color theme="1"/>
        <rFont val="Arial"/>
        <family val="2"/>
      </rPr>
      <t xml:space="preserve"> ml</t>
    </r>
  </si>
  <si>
    <t>Pcs.</t>
  </si>
  <si>
    <r>
      <t xml:space="preserve">Determine how much sugar should be added in cell </t>
    </r>
    <r>
      <rPr>
        <b/>
        <sz val="11"/>
        <color rgb="FFFF0000"/>
        <rFont val="Arial"/>
        <family val="2"/>
      </rPr>
      <t>AN2</t>
    </r>
    <r>
      <rPr>
        <sz val="11"/>
        <color theme="1"/>
        <rFont val="Arial"/>
        <family val="2"/>
      </rPr>
      <t xml:space="preserve">  if </t>
    </r>
    <r>
      <rPr>
        <b/>
        <sz val="11"/>
        <color rgb="FF0070C0"/>
        <rFont val="Arial"/>
        <family val="2"/>
      </rPr>
      <t>Cell I24</t>
    </r>
    <r>
      <rPr>
        <sz val="11"/>
        <color theme="1"/>
        <rFont val="Arial"/>
        <family val="2"/>
      </rPr>
      <t xml:space="preserve"> is not 100</t>
    </r>
  </si>
  <si>
    <r>
      <t xml:space="preserve">If </t>
    </r>
    <r>
      <rPr>
        <b/>
        <sz val="11"/>
        <color rgb="FF0070C0"/>
        <rFont val="Arial"/>
        <family val="2"/>
      </rPr>
      <t>Cell I25</t>
    </r>
    <r>
      <rPr>
        <sz val="11"/>
        <rFont val="Arial"/>
        <family val="2"/>
      </rPr>
      <t xml:space="preserve"> is negative, there is an excess of sugar in the liqueur</t>
    </r>
  </si>
  <si>
    <r>
      <t xml:space="preserve">Make a "What if analysis" regarding sugar Cell </t>
    </r>
    <r>
      <rPr>
        <b/>
        <sz val="11"/>
        <color rgb="FF0070C0"/>
        <rFont val="Arial"/>
        <family val="2"/>
      </rPr>
      <t>I24</t>
    </r>
    <r>
      <rPr>
        <sz val="11"/>
        <color theme="1"/>
        <rFont val="Arial"/>
        <family val="2"/>
      </rPr>
      <t xml:space="preserve"> and sugar Cell </t>
    </r>
    <r>
      <rPr>
        <b/>
        <sz val="11"/>
        <color rgb="FF0070C0"/>
        <rFont val="Arial"/>
        <family val="2"/>
      </rPr>
      <t>AN2</t>
    </r>
  </si>
  <si>
    <r>
      <t xml:space="preserve">20 </t>
    </r>
    <r>
      <rPr>
        <sz val="11"/>
        <color theme="1"/>
        <rFont val="Calibri"/>
        <family val="2"/>
      </rPr>
      <t>⁰</t>
    </r>
    <r>
      <rPr>
        <sz val="11"/>
        <color theme="1"/>
        <rFont val="Arial"/>
        <family val="2"/>
      </rPr>
      <t>C                       Alcohol in %</t>
    </r>
  </si>
  <si>
    <r>
      <t xml:space="preserve">Din Rumpot ABV, kan du justere ved at bruge mere Rom eller en stærkere Rom. Indsæt dine tal og aflæs den omtrentlige Vol.%  alkohol. </t>
    </r>
    <r>
      <rPr>
        <sz val="14"/>
        <color rgb="FFFF0000"/>
        <rFont val="Calibri"/>
        <family val="2"/>
        <scheme val="minor"/>
      </rPr>
      <t>Skal helst være over 22 Vol.% gerne 28 Vol.%, hvis du spørger mig.</t>
    </r>
  </si>
  <si>
    <r>
      <t xml:space="preserve">Your Rumpot ABV, you can adjust by using more rum or a stronger rum. Insert your numbers and read the approximate Vol.% alcohol. </t>
    </r>
    <r>
      <rPr>
        <sz val="14"/>
        <color rgb="FFFF0000"/>
        <rFont val="Calibri"/>
        <family val="2"/>
        <scheme val="minor"/>
      </rPr>
      <t>Should preferably be over 22 Vol.% preferably 28 Vol.% if you ask me.</t>
    </r>
  </si>
  <si>
    <t>Sugar contains very little water, but it takes up (filler in sugar) in the mass. Therefore, alcohol Vol.%  get less when added sugar. Remember there is no fermentation process to form the alcohol.</t>
  </si>
  <si>
    <t>Sukker indeholder meget lidt vand, men det fylder (filler in sugar) i massen. Derfor bliver alkohol Vol.% mindre ved tilsætning af sukker. Husk, at der ikke er nogen gæringsproces til at danne alkoholen.</t>
  </si>
  <si>
    <r>
      <t xml:space="preserve">den mængde Finsprit (Alkohol # 2), der skal tilsættes, for at komme op på 40 Vol.% Gør følgende:  Du skal være i </t>
    </r>
    <r>
      <rPr>
        <sz val="14"/>
        <color rgb="FFFF0000"/>
        <rFont val="Calibri"/>
        <family val="2"/>
        <scheme val="minor"/>
      </rPr>
      <t>"Mix alcohols and berries"</t>
    </r>
    <r>
      <rPr>
        <sz val="14"/>
        <color theme="1"/>
        <rFont val="Calibri"/>
        <family val="2"/>
        <scheme val="minor"/>
      </rPr>
      <t>.</t>
    </r>
  </si>
  <si>
    <t>Resultatet bliver 29,2%. Lav en ”Hvad hvis analyse” m.h.t. celle D18. Indsæt 40% i ”Til værdi”. Tast celle C5, som så står i ”Ved ændring af celle”.  Tast OK 2 gange. Resultatet bliver 40,0% alkohol. Og aflæs Finsprit til 337 ml.</t>
  </si>
  <si>
    <t>Sukker procenten kan aflæses i celle H30 til 3,7 %.</t>
  </si>
  <si>
    <r>
      <t xml:space="preserve">Ønsker man en sød Likør på 24 Vol.% i stedet for, kan man finde mængden for æbler, når man bruger en flaske Vodka eller snaps med 700 ml og 37,5 %Vol. alkohol. Gør følgende: Du skal være i </t>
    </r>
    <r>
      <rPr>
        <sz val="14"/>
        <color rgb="FFFF0000"/>
        <rFont val="Calibri"/>
        <family val="2"/>
        <scheme val="minor"/>
      </rPr>
      <t>"Mix alcohols and berries"</t>
    </r>
    <r>
      <rPr>
        <sz val="14"/>
        <color theme="1"/>
        <rFont val="Calibri"/>
        <family val="2"/>
        <scheme val="minor"/>
      </rPr>
      <t>.</t>
    </r>
  </si>
  <si>
    <t>Finsprit sættes til 0 ml. 400 g æbler giver 25,2 Vol.% alkohol og sukker procenten kan aflæses i celle H30 til 4,1 % eller 41 gram sukker per liter.</t>
  </si>
  <si>
    <t xml:space="preserve">En likør skal indeholde mindst 100 gram sukker per liter, så lav en ”Hvad hvis analyse” m.h.t. celle I24. Sæt ”Til værdi” 100 og tast celle AN2 ind i ”Ved ændring af celle”. Tast OK 2 gange. </t>
  </si>
  <si>
    <t>Resultatet bliver tilsæt 64 gram sukker, men alkohol procenten falder til 23,2 Vol.%.</t>
  </si>
  <si>
    <t>Men ved at tilsætte 13 ml finsprit, kommer man op på 24 Vol.% alkohol igen.</t>
  </si>
  <si>
    <t>Find "Hvad hvis analyse" under "Data" og under "Målsøgning". Angiv celle - Til en værdi - Ved ændring af celle. Pære let. Husk dog, hvis der står 24% i cellerne, skal procenttegnet også tastes ind.</t>
  </si>
  <si>
    <t>Calculation of the percentage of alcohol at 20 °C in a Rom Topf with added: Alcohol # 1, Berries, Honey, Sugar, Alcohol # 2 and perhaps Water</t>
  </si>
  <si>
    <t>Each schnapps' object is</t>
  </si>
  <si>
    <t>cl</t>
  </si>
  <si>
    <t>Rosa Celler er ikke beskyttet.</t>
  </si>
  <si>
    <t>Lav en ”Hvad hvis analyse” m.h.t. celle D18. Så bliver resultatet 459 gram æbler, 24 Vol.% og sukker procenten 4,5 % eller 45 gram sukker per liter.</t>
  </si>
  <si>
    <t>Estimated efficiency of berry utilization</t>
  </si>
  <si>
    <t>Normal area</t>
  </si>
  <si>
    <t>%</t>
  </si>
  <si>
    <t>Afsluttet beregning af effektiviteten:</t>
  </si>
  <si>
    <r>
      <rPr>
        <b/>
        <sz val="14"/>
        <color rgb="FFFF0000"/>
        <rFont val="Calibri"/>
        <family val="2"/>
        <scheme val="minor"/>
      </rPr>
      <t>Azeotropic alcohol:</t>
    </r>
    <r>
      <rPr>
        <b/>
        <sz val="14"/>
        <color theme="1"/>
        <rFont val="Calibri"/>
        <family val="2"/>
        <scheme val="minor"/>
      </rPr>
      <t xml:space="preserve"> I</t>
    </r>
    <r>
      <rPr>
        <sz val="14"/>
        <color theme="1"/>
        <rFont val="Calibri"/>
        <family val="2"/>
        <scheme val="minor"/>
      </rPr>
      <t>n chemistry, a mixture of liquids which can be distilled with unchanged composition and constant boiling point. Distillation therefore does not,</t>
    </r>
  </si>
  <si>
    <t xml:space="preserve"> as usual,  result in any separation of the liquids in the mixture. A technically significant is a azeotropic mixture containing 96% ethanol and 4% water.</t>
  </si>
  <si>
    <r>
      <rPr>
        <b/>
        <sz val="14"/>
        <color rgb="FFFF0000"/>
        <rFont val="Calibri"/>
        <family val="2"/>
        <scheme val="minor"/>
      </rPr>
      <t>Azeotrop alkohol:</t>
    </r>
    <r>
      <rPr>
        <sz val="14"/>
        <rFont val="Calibri"/>
        <family val="2"/>
        <scheme val="minor"/>
      </rPr>
      <t xml:space="preserve"> I kemien en blanding af væsker, som kan destilleres med uændret sammensætning og konstant kogepunkt. Destillation medfører derfor ikke som sædvanligt</t>
    </r>
  </si>
  <si>
    <t>nogen adskillelse af væskerne i blandingen. En teknisk betydningsfuld er en azeotropisk blanding indeholdende 96 % ethanol og 4 % vand.</t>
  </si>
  <si>
    <t>Completed calculation of the efficiency:</t>
  </si>
  <si>
    <r>
      <t xml:space="preserve">Estimated efficiency of the </t>
    </r>
    <r>
      <rPr>
        <b/>
        <i/>
        <sz val="12"/>
        <color rgb="FFFF0000"/>
        <rFont val="Arial"/>
        <family val="2"/>
      </rPr>
      <t>Berry Utilization Button</t>
    </r>
  </si>
  <si>
    <r>
      <t xml:space="preserve">Estimated efficiency of the </t>
    </r>
    <r>
      <rPr>
        <i/>
        <sz val="12"/>
        <color rgb="FFFF0000"/>
        <rFont val="Arial"/>
        <family val="2"/>
      </rPr>
      <t>Berry Utilization Button</t>
    </r>
    <r>
      <rPr>
        <sz val="12"/>
        <color theme="1"/>
        <rFont val="Arial"/>
        <family val="2"/>
      </rPr>
      <t xml:space="preserve"> is initially set to </t>
    </r>
    <r>
      <rPr>
        <b/>
        <sz val="14"/>
        <color rgb="FFFF0000"/>
        <rFont val="Arial"/>
        <family val="2"/>
      </rPr>
      <t>100%</t>
    </r>
    <r>
      <rPr>
        <sz val="12"/>
        <color theme="1"/>
        <rFont val="Arial"/>
        <family val="2"/>
      </rPr>
      <t>. Paste your values ​​in the yellow fields and "Total volume" =</t>
    </r>
  </si>
  <si>
    <r>
      <t xml:space="preserve">Anslået effektivitet af </t>
    </r>
    <r>
      <rPr>
        <i/>
        <sz val="12"/>
        <color rgb="FFFF0000"/>
        <rFont val="Arial"/>
        <family val="2"/>
      </rPr>
      <t>Bærudnyttelsesknappen</t>
    </r>
    <r>
      <rPr>
        <sz val="12"/>
        <color theme="1"/>
        <rFont val="Arial"/>
        <family val="2"/>
      </rPr>
      <t xml:space="preserve"> sættes fra start på</t>
    </r>
    <r>
      <rPr>
        <b/>
        <sz val="14"/>
        <color rgb="FFFF0000"/>
        <rFont val="Arial"/>
        <family val="2"/>
      </rPr>
      <t xml:space="preserve"> 100%</t>
    </r>
    <r>
      <rPr>
        <sz val="12"/>
        <color theme="1"/>
        <rFont val="Arial"/>
        <family val="2"/>
      </rPr>
      <t xml:space="preserve">. Indsæt dine værdier i de gule felter ovenfor og </t>
    </r>
    <r>
      <rPr>
        <i/>
        <sz val="12"/>
        <color theme="1"/>
        <rFont val="Arial"/>
        <family val="2"/>
      </rPr>
      <t>"Total volumen"</t>
    </r>
    <r>
      <rPr>
        <sz val="12"/>
        <color theme="1"/>
        <rFont val="Arial"/>
        <family val="2"/>
      </rPr>
      <t xml:space="preserve"> ses her:</t>
    </r>
  </si>
  <si>
    <r>
      <t>Når du har lavet din</t>
    </r>
    <r>
      <rPr>
        <i/>
        <sz val="12"/>
        <color theme="1"/>
        <rFont val="Arial"/>
        <family val="2"/>
      </rPr>
      <t xml:space="preserve"> "Kryddersnaps"</t>
    </r>
    <r>
      <rPr>
        <sz val="12"/>
        <color theme="1"/>
        <rFont val="Arial"/>
        <family val="2"/>
      </rPr>
      <t xml:space="preserve"> og skal til at filtrer den, måler du total volumen, som du får, og sætter det ind i den gule celle til højre:</t>
    </r>
  </si>
  <si>
    <t>When you have made your "Spice Schnapps" and need to filter it, measure the total volume that you get and put it into the yellow cell on the right:</t>
  </si>
  <si>
    <t>I also have a Hobby other than Spice Schnapps</t>
  </si>
  <si>
    <t>Third and final step</t>
  </si>
  <si>
    <t>In the example here, you read 88.71%, therefore you choose either 90,00% or 87.50%.</t>
  </si>
  <si>
    <t>For both values, you will see that the ABV will increase by a few percent because less</t>
  </si>
  <si>
    <t>juice comes from the berries than intended.</t>
  </si>
  <si>
    <t>I eksemplet her læser du 88,71%, derfor vælger du entenb 90% eller 87,50%.</t>
  </si>
  <si>
    <t>For begge værdier vil du se at ABV vil stige nogle procent, fordi der kommer mindre</t>
  </si>
  <si>
    <t>juice fra bærrene end beregnet.</t>
  </si>
  <si>
    <r>
      <t xml:space="preserve">Udarbejdet af Jørgen Walter </t>
    </r>
    <r>
      <rPr>
        <b/>
        <sz val="14"/>
        <color indexed="8"/>
        <rFont val="Arial"/>
        <family val="2"/>
      </rPr>
      <t>©</t>
    </r>
  </si>
  <si>
    <t xml:space="preserve">See my website: </t>
  </si>
  <si>
    <t>"Danmark"</t>
  </si>
  <si>
    <t>Kumquat fruit Kumquat frugt</t>
  </si>
  <si>
    <r>
      <t>Hvis man vil lave en Calvados på</t>
    </r>
    <r>
      <rPr>
        <sz val="14"/>
        <color rgb="FFFF0000"/>
        <rFont val="Calibri"/>
        <family val="2"/>
        <scheme val="minor"/>
      </rPr>
      <t xml:space="preserve"> 40 Vol.% </t>
    </r>
    <r>
      <rPr>
        <sz val="14"/>
        <color theme="1"/>
        <rFont val="Calibri"/>
        <family val="2"/>
        <scheme val="minor"/>
      </rPr>
      <t xml:space="preserve">på æbler og man har </t>
    </r>
    <r>
      <rPr>
        <sz val="14"/>
        <color rgb="FFFF0000"/>
        <rFont val="Calibri"/>
        <family val="2"/>
        <scheme val="minor"/>
      </rPr>
      <t>500 gram rensede æbler</t>
    </r>
    <r>
      <rPr>
        <sz val="14"/>
        <color theme="1"/>
        <rFont val="Calibri"/>
        <family val="2"/>
        <scheme val="minor"/>
      </rPr>
      <t xml:space="preserve"> i tern, samt en flaske Vodka eller snaps med </t>
    </r>
    <r>
      <rPr>
        <sz val="14"/>
        <color rgb="FFFF0000"/>
        <rFont val="Calibri"/>
        <family val="2"/>
        <scheme val="minor"/>
      </rPr>
      <t>700 ml og 37,5 %Vol.</t>
    </r>
    <r>
      <rPr>
        <sz val="14"/>
        <color theme="1"/>
        <rFont val="Calibri"/>
        <family val="2"/>
        <scheme val="minor"/>
      </rPr>
      <t xml:space="preserve"> alkohol, kan man bruge mit Excel regneark ”rom_topf_calc.xlsx” til beregning af</t>
    </r>
  </si>
  <si>
    <r>
      <t>Indsæt for Alkohol # 1: 700 [ml] og 37,5%  - Indsæt for Alkohol # 2</t>
    </r>
    <r>
      <rPr>
        <sz val="14"/>
        <color rgb="FFFF0000"/>
        <rFont val="Calibri"/>
        <family val="2"/>
        <scheme val="minor"/>
      </rPr>
      <t xml:space="preserve"> (Finsprit 96%) 100 [ml]</t>
    </r>
    <r>
      <rPr>
        <sz val="14"/>
        <color theme="1"/>
        <rFont val="Calibri"/>
        <family val="2"/>
        <scheme val="minor"/>
      </rPr>
      <t>.</t>
    </r>
  </si>
  <si>
    <t xml:space="preserve">https://alcohol.stackexchange.com/questions/1064/by-volume-by-weight-conversion-formula#:~:text=If%20abv%20is%20the%20alcohol-by-volume%20value%20expressed%20as%20a%20number </t>
  </si>
  <si>
    <t>ABW = 0,1893 * ABV * ABV + 0,7918 * ABV + 0,0002</t>
  </si>
  <si>
    <t>ABV = (99823 * ABW) / (20923 * ABW + 78945)</t>
  </si>
  <si>
    <t xml:space="preserve">Densiteter af blandinger af ethanol og vand ved 20°C.  Ved anvendelse af ABV % og ABW % ethanol </t>
  </si>
  <si>
    <t>ABV  %</t>
  </si>
  <si>
    <t>ABW  %</t>
  </si>
  <si>
    <t>Alkohol %</t>
  </si>
  <si>
    <t>Density (g/mL)</t>
  </si>
  <si>
    <t xml:space="preserve"> Alcohol #1 g/ml ABV</t>
  </si>
  <si>
    <t xml:space="preserve"> Alcohol #1 g/ml ABW</t>
  </si>
  <si>
    <t>ABV</t>
  </si>
  <si>
    <t>ABW</t>
  </si>
  <si>
    <t>D4</t>
  </si>
  <si>
    <t>D6</t>
  </si>
  <si>
    <t>D16</t>
  </si>
  <si>
    <t>D5</t>
  </si>
  <si>
    <t>H976</t>
  </si>
  <si>
    <t>H1011</t>
  </si>
  <si>
    <t>Correction factor for the selected mixture when Mixing alcohol and water.</t>
  </si>
  <si>
    <t>Mix 500 ml of pure water and 500 ml of pure alcohol (100%) and measure the total volume. It will not be 1000 ml as expected, but only approx. 965 ml (96,4 % Alcohol)</t>
  </si>
  <si>
    <t>It is fine spirit that can be bought</t>
  </si>
  <si>
    <t>Sheet</t>
  </si>
  <si>
    <t>Dilution from 60 Vol.% Vodka down to 40 Vol.%. Fortyndning fra 60 Vol.% Vodka og ned til 40 Vol.%.</t>
  </si>
  <si>
    <t>Correction factor for the selected mixture:</t>
  </si>
  <si>
    <t>K18</t>
  </si>
  <si>
    <t>Final Mixture density (20 °C)</t>
  </si>
  <si>
    <t>g/ml</t>
  </si>
  <si>
    <t>Here are the formulas for conversion from ABV to ABW and vice versa</t>
  </si>
  <si>
    <t>Her findes formlerne til omregning fra ABV til ABW og omvendt</t>
  </si>
  <si>
    <t>From sheet: Alkohol</t>
  </si>
  <si>
    <t>ABV =</t>
  </si>
  <si>
    <t>Calculated here with the above formula</t>
  </si>
  <si>
    <t>ABW =</t>
  </si>
  <si>
    <r>
      <t xml:space="preserve">Fin-sprit, 96%, ikke denatureret, 100 ml ca. 70,00 DKK. </t>
    </r>
    <r>
      <rPr>
        <sz val="14"/>
        <color rgb="FF00B050"/>
        <rFont val="Calibri"/>
        <family val="2"/>
        <scheme val="minor"/>
      </rPr>
      <t>DRIKBART</t>
    </r>
  </si>
  <si>
    <t xml:space="preserve">https://renolie.dk/shop/46-diy-raavarer/467-fin-sprit-96-ikke-denatureret-100-ml/ </t>
  </si>
  <si>
    <r>
      <t xml:space="preserve">Ren ethanol, 99,8%, denatureret, 100 ml ca. 50,00 DKK. </t>
    </r>
    <r>
      <rPr>
        <sz val="14"/>
        <color rgb="FFFF0000"/>
        <rFont val="Calibri"/>
        <family val="2"/>
        <scheme val="minor"/>
      </rPr>
      <t>IKKE DRIKBART</t>
    </r>
  </si>
  <si>
    <t xml:space="preserve">https://renolie.dk/shop/46-diy-raavarer/465-ren-ethanol-998-denatureret/ </t>
  </si>
  <si>
    <r>
      <t xml:space="preserve">PA-sprit, 99,9%, denatureret, 100 ml ca. 30,00 DKK. </t>
    </r>
    <r>
      <rPr>
        <sz val="14"/>
        <color rgb="FFFF0000"/>
        <rFont val="Calibri"/>
        <family val="2"/>
        <scheme val="minor"/>
      </rPr>
      <t>IKKE DRIKBART</t>
    </r>
  </si>
  <si>
    <t xml:space="preserve">https://renolie.dk/shop/46-diy-raavarer/466-ipa-sprit-999-denatureret/ </t>
  </si>
  <si>
    <r>
      <t xml:space="preserve">Detilleret vand, 100% rent vand, 5 liter ca. 200,00 DKK. </t>
    </r>
    <r>
      <rPr>
        <sz val="14"/>
        <color rgb="FF00B050"/>
        <rFont val="Calibri"/>
        <family val="2"/>
        <scheme val="minor"/>
      </rPr>
      <t>DRIKBART</t>
    </r>
  </si>
  <si>
    <t>https://renolie.dk/shop/46-diy-raavarer/482-destilleret-vand/</t>
  </si>
  <si>
    <t>OBS: Destilleret vand er svært at opdrive i Danmark! Nogle butikker (også store og kendte)</t>
  </si>
  <si>
    <t>annoncerer med destilleret vand, selv om det blot er almindeligt demineraliseret vand, de sælger.</t>
  </si>
  <si>
    <t>Pas på, og tjek en ekstra gang, hvis du er det mindste i tvivl.</t>
  </si>
  <si>
    <t>Vand er ikke bare vand</t>
  </si>
  <si>
    <t>Postevand = H2O + mineraler og bakterier mm.</t>
  </si>
  <si>
    <t>Demineraliseret vand = H2O uden mineraler</t>
  </si>
  <si>
    <t>Destilleret vand = H2O uden mineraler og bakterier mm.</t>
  </si>
  <si>
    <t>Sterilt vand = H2O uden uvedkommende stoffer overhovedet</t>
  </si>
  <si>
    <t>https://renolie.dk/vand-er-ikke-bare-vand/</t>
  </si>
  <si>
    <t>Ovenstående er medtaget for parfume hobby-folket</t>
  </si>
  <si>
    <t>Navimer Alcohol Pur 100 cl. 96 Vol.%, ca. 320,00 DKK</t>
  </si>
  <si>
    <t>Finsprit 96% anvendes hovedsagligt til at lave din egen brændevin, på udtræk af bær og urter.</t>
  </si>
  <si>
    <t>Dybest set er Navimer Alcohol Pur en vodka. Fordi det er blevet destilleret flere gange, er det</t>
  </si>
  <si>
    <t>stærkere end almindelig vodka. Den har ingen lugt, farve eller smag på grund af de mange destillationer.</t>
  </si>
  <si>
    <t>https://www.raschvin.com/produkt/navimer-alcohol-pur-100-cl-96/</t>
  </si>
  <si>
    <t>Finsprit 70 Vol.% fra BILKA 500 ml ca. 190,00 DKK</t>
  </si>
  <si>
    <t>Finsprit fra Spritfabrikken Danmark er velegnet til hjemmelavet snaps. Kun fantasien sætter grænser</t>
  </si>
  <si>
    <t>med kombinationerne af forskellige bær, frugter og andre ingredienser. Ingredienserne skal trække i</t>
  </si>
  <si>
    <t>spritten, gerne over længere tid, hvorefter den hjemmelavede snaps filtreres og fortyndes for den</t>
  </si>
  <si>
    <t>ønskede alkoholprocent. Giv dig i kast med at stå for årets snaps til påske- eller julefrokosten.</t>
  </si>
  <si>
    <t>Alkoholprocenten er på 70%.</t>
  </si>
  <si>
    <t>https://www.bilka.dk/produkter/finsprit/200225131/</t>
  </si>
  <si>
    <t>Blanding af ethanol og vand. En interessant demonstration fås ved blanding af ethanol</t>
  </si>
  <si>
    <t>(husholdningssprit) (ca. 95 %) og vand. Tag 1 liter af hver og bland det, resultatet er et</t>
  </si>
  <si>
    <t xml:space="preserve"> rumfang mindre end 2 liter, mens massen er bevaret. </t>
  </si>
  <si>
    <r>
      <t xml:space="preserve">I modsætning til volumen er </t>
    </r>
    <r>
      <rPr>
        <b/>
        <sz val="14"/>
        <color theme="9" tint="-0.249977111117893"/>
        <rFont val="Calibri"/>
        <family val="2"/>
        <scheme val="minor"/>
      </rPr>
      <t>MASSEN</t>
    </r>
    <r>
      <rPr>
        <sz val="14"/>
        <color theme="1"/>
        <rFont val="Calibri"/>
        <family val="2"/>
        <scheme val="minor"/>
      </rPr>
      <t xml:space="preserve"> konstant. Massen måles i gram, kilogram og ton.</t>
    </r>
  </si>
  <si>
    <r>
      <t xml:space="preserve">Densiteter af blandinger af ethanol og vand ved 20°C ved brug af </t>
    </r>
    <r>
      <rPr>
        <b/>
        <sz val="16"/>
        <color rgb="FF0070C0"/>
        <rFont val="Calibri"/>
        <family val="2"/>
        <scheme val="minor"/>
      </rPr>
      <t>Volumen %</t>
    </r>
    <r>
      <rPr>
        <b/>
        <sz val="16"/>
        <color rgb="FF000000"/>
        <rFont val="Calibri"/>
        <family val="2"/>
        <scheme val="minor"/>
      </rPr>
      <t xml:space="preserve"> ethanol, samt densiteter af blandinger af ethanol og vand ved 20°C ved brug af </t>
    </r>
    <r>
      <rPr>
        <b/>
        <sz val="16"/>
        <color theme="9" tint="-0.499984740745262"/>
        <rFont val="Calibri"/>
        <family val="2"/>
        <scheme val="minor"/>
      </rPr>
      <t>Wægt %</t>
    </r>
    <r>
      <rPr>
        <b/>
        <sz val="16"/>
        <color rgb="FF000000"/>
        <rFont val="Calibri"/>
        <family val="2"/>
        <scheme val="minor"/>
      </rPr>
      <t xml:space="preserve"> ethanol</t>
    </r>
  </si>
  <si>
    <t>Densiteter                      ABV %</t>
  </si>
  <si>
    <t>Densiteter                     ABW %</t>
  </si>
  <si>
    <t>Jeg ved, at 0 % alkohol efter vægt (ABW) også er 0 % alkohol efter volumen (ABV), og jeg ved, at 100 % ABW er 100 % ABV. Jeg ved også, at forholdet mellem disse to yderpunkter ikke er lineært (f.eks. er 3,2 % ABW ca. 4,0 % ABV).</t>
  </si>
  <si>
    <t>Dilution from 80 Vol.% Vodka down to 70 Vol.%. Fortyndning fra 80 Vol.% Vodka og ned til 70 Vol.%.</t>
  </si>
  <si>
    <t>Dilution from 96 Vol.% Vodka down to 80 Vol.%. Fortyndning fra 96 Vol.% Vodka og ned til 80 Vol.%.</t>
  </si>
  <si>
    <t>Dilution from 70 Vol.% Vodka down to 60 Vol.%. Fortyndning fra 70 Vol.% Vodka og ned til 60 Vol.%.</t>
  </si>
  <si>
    <t>Updated 15-10-2024 Version 005</t>
  </si>
  <si>
    <t>Correction factor</t>
  </si>
  <si>
    <t xml:space="preserve">ABV = Alcohol in Vol.% at 20 ⁰C </t>
  </si>
  <si>
    <t>Correction factor                      Alcohol &amp; Water</t>
  </si>
  <si>
    <t>Full stop for further dilution of vodka. Fuld stop for yderligere fortynding af vodka.</t>
  </si>
  <si>
    <t>Dilution from 10 Vol.% Vodka down to 5%. Fortyndning fra 10 Vol.% Vodka og ned til 5 %.</t>
  </si>
  <si>
    <t>Dilution from 20 Vol.% Vodka down to 10%. Fortyndning fra 20 Vol.% Vodka og ned til 10 %.</t>
  </si>
  <si>
    <t>Dilution from 40 Vol.% Vodka down to 20%. Fortyndning fra 40 Vol.% Vodka og ned til 20 %.</t>
  </si>
  <si>
    <t>The two yellow cells G10 and M10 can be changed so that you can quickly find the ABV % and ABW % in your mixture.  De to gule celler G10 og M10 kan ændres, så man hurtigt kan finde ABV % og ABW % i sin blanding.</t>
  </si>
</sst>
</file>

<file path=xl/styles.xml><?xml version="1.0" encoding="utf-8"?>
<styleSheet xmlns="http://schemas.openxmlformats.org/spreadsheetml/2006/main">
  <numFmts count="11">
    <numFmt numFmtId="164" formatCode="0.0%"/>
    <numFmt numFmtId="165" formatCode="_ * #,##0.000_ ;_ * \-#,##0.000_ ;_ * &quot;-&quot;???_ ;_ @_ "/>
    <numFmt numFmtId="166" formatCode="0.000"/>
    <numFmt numFmtId="167" formatCode="0.0000"/>
    <numFmt numFmtId="168" formatCode="0.0"/>
    <numFmt numFmtId="169" formatCode="0.0000%"/>
    <numFmt numFmtId="170" formatCode="0.00000"/>
    <numFmt numFmtId="171" formatCode="0.000%"/>
    <numFmt numFmtId="172" formatCode="0.00000%"/>
    <numFmt numFmtId="173" formatCode="0.000000%"/>
    <numFmt numFmtId="174" formatCode="0.0000000000"/>
  </numFmts>
  <fonts count="82">
    <font>
      <sz val="11"/>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0"/>
      <name val="Arial"/>
      <family val="2"/>
    </font>
    <font>
      <b/>
      <sz val="10"/>
      <name val="Arial"/>
      <family val="2"/>
    </font>
    <font>
      <sz val="11"/>
      <color theme="1"/>
      <name val="Calibri"/>
      <family val="2"/>
      <scheme val="minor"/>
    </font>
    <font>
      <u/>
      <sz val="11"/>
      <color theme="10"/>
      <name val="Calibri"/>
      <family val="2"/>
    </font>
    <font>
      <sz val="10"/>
      <color theme="1"/>
      <name val="Arial"/>
      <family val="2"/>
    </font>
    <font>
      <u/>
      <sz val="12"/>
      <color theme="10"/>
      <name val="Arial"/>
      <family val="2"/>
    </font>
    <font>
      <b/>
      <sz val="11"/>
      <color theme="1"/>
      <name val="Calibri"/>
      <family val="2"/>
      <scheme val="minor"/>
    </font>
    <font>
      <b/>
      <sz val="14"/>
      <color rgb="FFFF0000"/>
      <name val="Calibri"/>
      <family val="2"/>
      <scheme val="minor"/>
    </font>
    <font>
      <sz val="12"/>
      <color theme="1"/>
      <name val="Arial"/>
      <family val="2"/>
    </font>
    <font>
      <sz val="11"/>
      <color theme="1"/>
      <name val="Arial"/>
      <family val="2"/>
    </font>
    <font>
      <b/>
      <sz val="14"/>
      <color theme="1"/>
      <name val="Arial"/>
      <family val="2"/>
    </font>
    <font>
      <b/>
      <sz val="14"/>
      <color theme="1"/>
      <name val="Calibri"/>
      <family val="2"/>
    </font>
    <font>
      <sz val="14"/>
      <color theme="1"/>
      <name val="Calibri"/>
      <family val="2"/>
      <scheme val="minor"/>
    </font>
    <font>
      <sz val="11"/>
      <name val="Arial"/>
      <family val="2"/>
    </font>
    <font>
      <b/>
      <sz val="14"/>
      <color theme="1"/>
      <name val="Calibri"/>
      <family val="2"/>
      <scheme val="minor"/>
    </font>
    <font>
      <u/>
      <sz val="14"/>
      <color theme="10"/>
      <name val="Calibri"/>
      <family val="2"/>
    </font>
    <font>
      <b/>
      <sz val="14"/>
      <color indexed="8"/>
      <name val="Calibri"/>
      <family val="2"/>
    </font>
    <font>
      <b/>
      <sz val="11"/>
      <color rgb="FFFF0000"/>
      <name val="Arial"/>
      <family val="2"/>
    </font>
    <font>
      <b/>
      <sz val="12"/>
      <color rgb="FF222222"/>
      <name val="Arial"/>
      <family val="2"/>
    </font>
    <font>
      <sz val="11"/>
      <color indexed="8"/>
      <name val="Arial"/>
      <family val="2"/>
    </font>
    <font>
      <sz val="11"/>
      <color rgb="FF222222"/>
      <name val="Arial"/>
      <family val="2"/>
    </font>
    <font>
      <sz val="12"/>
      <color rgb="FFFF0000"/>
      <name val="Arial"/>
      <family val="2"/>
    </font>
    <font>
      <u/>
      <sz val="11"/>
      <color theme="10"/>
      <name val="Arial"/>
      <family val="2"/>
    </font>
    <font>
      <b/>
      <sz val="12"/>
      <color rgb="FFFF0000"/>
      <name val="Arial"/>
      <family val="2"/>
    </font>
    <font>
      <b/>
      <sz val="12"/>
      <color rgb="FF0070C0"/>
      <name val="Arial"/>
      <family val="2"/>
    </font>
    <font>
      <b/>
      <sz val="11"/>
      <color rgb="FF0070C0"/>
      <name val="Arial"/>
      <family val="2"/>
    </font>
    <font>
      <sz val="14"/>
      <color rgb="FFFF0000"/>
      <name val="Calibri"/>
      <family val="2"/>
      <scheme val="minor"/>
    </font>
    <font>
      <sz val="14"/>
      <name val="Calibri"/>
      <family val="2"/>
      <scheme val="minor"/>
    </font>
    <font>
      <sz val="11"/>
      <color rgb="FFFF0000"/>
      <name val="Arial"/>
      <family val="2"/>
    </font>
    <font>
      <sz val="12"/>
      <name val="Arial"/>
      <family val="2"/>
    </font>
    <font>
      <b/>
      <sz val="14"/>
      <color rgb="FFFF0000"/>
      <name val="Arial"/>
      <family val="2"/>
    </font>
    <font>
      <sz val="12"/>
      <color rgb="FF0070C0"/>
      <name val="Arial"/>
      <family val="2"/>
    </font>
    <font>
      <sz val="12"/>
      <name val="Calibri"/>
      <family val="2"/>
      <scheme val="minor"/>
    </font>
    <font>
      <sz val="12"/>
      <color theme="1"/>
      <name val="Calibri"/>
      <family val="2"/>
      <scheme val="minor"/>
    </font>
    <font>
      <sz val="12"/>
      <color theme="0"/>
      <name val="Calibri"/>
      <family val="2"/>
      <scheme val="minor"/>
    </font>
    <font>
      <sz val="14"/>
      <name val="Arial"/>
      <family val="2"/>
    </font>
    <font>
      <b/>
      <sz val="12"/>
      <name val="Arial"/>
      <family val="2"/>
    </font>
    <font>
      <b/>
      <sz val="11"/>
      <color theme="1"/>
      <name val="Arial"/>
      <family val="2"/>
    </font>
    <font>
      <u/>
      <sz val="11"/>
      <name val="Arial"/>
      <family val="2"/>
    </font>
    <font>
      <sz val="11"/>
      <color rgb="FF002060"/>
      <name val="Arial"/>
      <family val="2"/>
    </font>
    <font>
      <sz val="11"/>
      <color theme="1"/>
      <name val="Calibri"/>
      <family val="2"/>
    </font>
    <font>
      <sz val="14"/>
      <color theme="1"/>
      <name val="Arial"/>
      <family val="2"/>
    </font>
    <font>
      <sz val="14"/>
      <color rgb="FFFF0000"/>
      <name val="Arial"/>
      <family val="2"/>
    </font>
    <font>
      <b/>
      <sz val="14"/>
      <name val="Arial"/>
      <family val="2"/>
    </font>
    <font>
      <sz val="14"/>
      <color theme="2"/>
      <name val="Calibri"/>
      <family val="2"/>
      <scheme val="minor"/>
    </font>
    <font>
      <sz val="12"/>
      <color theme="2"/>
      <name val="Calibri"/>
      <family val="2"/>
      <scheme val="minor"/>
    </font>
    <font>
      <b/>
      <sz val="12"/>
      <color rgb="FF00B050"/>
      <name val="Arial"/>
      <family val="2"/>
    </font>
    <font>
      <b/>
      <sz val="12"/>
      <color theme="1"/>
      <name val="Arial"/>
      <family val="2"/>
    </font>
    <font>
      <i/>
      <sz val="12"/>
      <color theme="1"/>
      <name val="Arial"/>
      <family val="2"/>
    </font>
    <font>
      <sz val="12"/>
      <color rgb="FF00B050"/>
      <name val="Arial"/>
      <family val="2"/>
    </font>
    <font>
      <i/>
      <sz val="12"/>
      <color rgb="FFFF0000"/>
      <name val="Arial"/>
      <family val="2"/>
    </font>
    <font>
      <b/>
      <i/>
      <sz val="12"/>
      <color rgb="FFFF0000"/>
      <name val="Arial"/>
      <family val="2"/>
    </font>
    <font>
      <i/>
      <sz val="16"/>
      <color theme="1"/>
      <name val="Arial"/>
      <family val="2"/>
    </font>
    <font>
      <b/>
      <sz val="14"/>
      <color indexed="8"/>
      <name val="Arial"/>
      <family val="2"/>
    </font>
    <font>
      <u/>
      <sz val="14"/>
      <color theme="10"/>
      <name val="Arial"/>
      <family val="2"/>
    </font>
    <font>
      <i/>
      <sz val="14"/>
      <color theme="1"/>
      <name val="Arial"/>
      <family val="2"/>
    </font>
    <font>
      <i/>
      <u/>
      <sz val="14"/>
      <color theme="10"/>
      <name val="Arial"/>
      <family val="2"/>
    </font>
    <font>
      <sz val="14"/>
      <color rgb="FF0C0D0E"/>
      <name val="Arial"/>
      <family val="2"/>
    </font>
    <font>
      <b/>
      <sz val="16"/>
      <color theme="1"/>
      <name val="Calibri"/>
      <family val="2"/>
      <scheme val="minor"/>
    </font>
    <font>
      <b/>
      <sz val="12"/>
      <color theme="1"/>
      <name val="Calibri"/>
      <family val="2"/>
      <scheme val="minor"/>
    </font>
    <font>
      <b/>
      <sz val="16"/>
      <color rgb="FF000000"/>
      <name val="Calibri"/>
      <family val="2"/>
      <scheme val="minor"/>
    </font>
    <font>
      <b/>
      <sz val="14"/>
      <color rgb="FF7030A0"/>
      <name val="Calibri"/>
      <family val="2"/>
      <scheme val="minor"/>
    </font>
    <font>
      <b/>
      <sz val="12"/>
      <color rgb="FF7030A0"/>
      <name val="Calibri"/>
      <family val="2"/>
      <scheme val="minor"/>
    </font>
    <font>
      <b/>
      <sz val="14"/>
      <color rgb="FF00B050"/>
      <name val="Calibri"/>
      <family val="2"/>
      <scheme val="minor"/>
    </font>
    <font>
      <sz val="20"/>
      <color theme="1"/>
      <name val="Arial"/>
      <family val="2"/>
    </font>
    <font>
      <sz val="11"/>
      <name val="Calibri"/>
      <family val="2"/>
      <scheme val="minor"/>
    </font>
    <font>
      <u/>
      <sz val="14"/>
      <color rgb="FFFF0000"/>
      <name val="Arial"/>
      <family val="2"/>
    </font>
    <font>
      <sz val="14"/>
      <color rgb="FF00B050"/>
      <name val="Calibri"/>
      <family val="2"/>
      <scheme val="minor"/>
    </font>
    <font>
      <sz val="12"/>
      <color rgb="FF000000"/>
      <name val="Arial"/>
      <family val="2"/>
    </font>
    <font>
      <sz val="12"/>
      <color rgb="FF1E2329"/>
      <name val="Calibri"/>
      <family val="2"/>
      <scheme val="minor"/>
    </font>
    <font>
      <b/>
      <sz val="14"/>
      <color theme="9" tint="-0.249977111117893"/>
      <name val="Calibri"/>
      <family val="2"/>
      <scheme val="minor"/>
    </font>
    <font>
      <u/>
      <sz val="14"/>
      <color theme="1"/>
      <name val="Arial"/>
      <family val="2"/>
    </font>
    <font>
      <b/>
      <u/>
      <sz val="16"/>
      <color rgb="FFFF0000"/>
      <name val="Arial"/>
      <family val="2"/>
    </font>
    <font>
      <b/>
      <sz val="16"/>
      <color rgb="FF0070C0"/>
      <name val="Calibri"/>
      <family val="2"/>
      <scheme val="minor"/>
    </font>
    <font>
      <b/>
      <sz val="16"/>
      <color theme="9" tint="-0.499984740745262"/>
      <name val="Calibri"/>
      <family val="2"/>
      <scheme val="minor"/>
    </font>
    <font>
      <b/>
      <sz val="16"/>
      <name val="Calibri"/>
      <family val="2"/>
      <scheme val="minor"/>
    </font>
    <font>
      <b/>
      <sz val="24"/>
      <color rgb="FFFF0000"/>
      <name val="Calibri"/>
      <family val="2"/>
      <scheme val="minor"/>
    </font>
  </fonts>
  <fills count="14">
    <fill>
      <patternFill patternType="none"/>
    </fill>
    <fill>
      <patternFill patternType="gray125"/>
    </fill>
    <fill>
      <patternFill patternType="solid">
        <fgColor theme="2"/>
        <bgColor indexed="64"/>
      </patternFill>
    </fill>
    <fill>
      <patternFill patternType="solid">
        <fgColor rgb="FFFFFF00"/>
        <bgColor indexed="64"/>
      </patternFill>
    </fill>
    <fill>
      <patternFill patternType="solid">
        <fgColor theme="8" tint="0.79998168889431442"/>
        <bgColor indexed="64"/>
      </patternFill>
    </fill>
    <fill>
      <patternFill patternType="solid">
        <fgColor theme="3" tint="0.79998168889431442"/>
        <bgColor indexed="64"/>
      </patternFill>
    </fill>
    <fill>
      <patternFill patternType="solid">
        <fgColor theme="6" tint="0.59999389629810485"/>
        <bgColor indexed="64"/>
      </patternFill>
    </fill>
    <fill>
      <patternFill patternType="solid">
        <fgColor theme="9" tint="0.79998168889431442"/>
        <bgColor indexed="64"/>
      </patternFill>
    </fill>
    <fill>
      <patternFill patternType="solid">
        <fgColor theme="0"/>
        <bgColor indexed="64"/>
      </patternFill>
    </fill>
    <fill>
      <patternFill patternType="solid">
        <fgColor theme="6" tint="0.79998168889431442"/>
        <bgColor indexed="64"/>
      </patternFill>
    </fill>
    <fill>
      <patternFill patternType="solid">
        <fgColor rgb="FF92D050"/>
        <bgColor indexed="64"/>
      </patternFill>
    </fill>
    <fill>
      <patternFill patternType="solid">
        <fgColor theme="5" tint="0.79998168889431442"/>
        <bgColor indexed="64"/>
      </patternFill>
    </fill>
    <fill>
      <patternFill patternType="solid">
        <fgColor rgb="FF002060"/>
        <bgColor indexed="64"/>
      </patternFill>
    </fill>
    <fill>
      <patternFill patternType="solid">
        <fgColor theme="9" tint="0.39997558519241921"/>
        <bgColor indexed="64"/>
      </patternFill>
    </fill>
  </fills>
  <borders count="57">
    <border>
      <left/>
      <right/>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diagonal/>
    </border>
    <border>
      <left/>
      <right style="thin">
        <color indexed="64"/>
      </right>
      <top/>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medium">
        <color indexed="64"/>
      </bottom>
      <diagonal/>
    </border>
    <border>
      <left style="medium">
        <color indexed="64"/>
      </left>
      <right/>
      <top style="thin">
        <color indexed="64"/>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3">
    <xf numFmtId="0" fontId="0" fillId="0" borderId="0"/>
    <xf numFmtId="0" fontId="8" fillId="0" borderId="0" applyNumberFormat="0" applyFill="0" applyBorder="0" applyAlignment="0" applyProtection="0">
      <alignment vertical="top"/>
      <protection locked="0"/>
    </xf>
    <xf numFmtId="9" fontId="7" fillId="0" borderId="0" applyFont="0" applyFill="0" applyBorder="0" applyAlignment="0" applyProtection="0"/>
  </cellStyleXfs>
  <cellXfs count="610">
    <xf numFmtId="0" fontId="0" fillId="0" borderId="0" xfId="0"/>
    <xf numFmtId="0" fontId="9" fillId="4" borderId="0" xfId="0" applyFont="1" applyFill="1" applyProtection="1"/>
    <xf numFmtId="0" fontId="9" fillId="0" borderId="0" xfId="0" applyFont="1" applyProtection="1"/>
    <xf numFmtId="0" fontId="9" fillId="2" borderId="3" xfId="0" applyFont="1" applyFill="1" applyBorder="1" applyProtection="1"/>
    <xf numFmtId="0" fontId="9" fillId="2" borderId="0" xfId="0" applyFont="1" applyFill="1" applyBorder="1" applyProtection="1"/>
    <xf numFmtId="0" fontId="9" fillId="2" borderId="3" xfId="0" applyFont="1" applyFill="1" applyBorder="1" applyAlignment="1" applyProtection="1">
      <alignment horizontal="center"/>
    </xf>
    <xf numFmtId="0" fontId="5" fillId="2" borderId="0" xfId="0" applyFont="1" applyFill="1" applyBorder="1" applyAlignment="1" applyProtection="1">
      <alignment horizontal="center"/>
    </xf>
    <xf numFmtId="0" fontId="5" fillId="2" borderId="3" xfId="0" applyFont="1" applyFill="1" applyBorder="1" applyAlignment="1" applyProtection="1">
      <alignment horizontal="center"/>
    </xf>
    <xf numFmtId="1" fontId="5" fillId="2" borderId="0" xfId="0" applyNumberFormat="1" applyFont="1" applyFill="1" applyBorder="1" applyAlignment="1" applyProtection="1">
      <alignment horizontal="center"/>
    </xf>
    <xf numFmtId="9" fontId="5" fillId="2" borderId="0" xfId="2" applyFont="1" applyFill="1" applyBorder="1" applyAlignment="1" applyProtection="1">
      <alignment horizontal="center"/>
    </xf>
    <xf numFmtId="0" fontId="9" fillId="2" borderId="0" xfId="0" applyFont="1" applyFill="1" applyProtection="1"/>
    <xf numFmtId="168" fontId="9" fillId="2" borderId="0" xfId="0" applyNumberFormat="1" applyFont="1" applyFill="1" applyBorder="1" applyAlignment="1" applyProtection="1">
      <alignment horizontal="center"/>
    </xf>
    <xf numFmtId="0" fontId="9" fillId="2" borderId="5" xfId="0" applyFont="1" applyFill="1" applyBorder="1" applyProtection="1"/>
    <xf numFmtId="165" fontId="11" fillId="2" borderId="0" xfId="0" applyNumberFormat="1" applyFont="1" applyFill="1" applyBorder="1" applyAlignment="1" applyProtection="1">
      <alignment vertical="center"/>
    </xf>
    <xf numFmtId="0" fontId="8" fillId="2" borderId="0" xfId="1" applyFont="1" applyFill="1" applyBorder="1" applyAlignment="1" applyProtection="1">
      <alignment vertical="center"/>
    </xf>
    <xf numFmtId="0" fontId="8" fillId="2" borderId="0" xfId="1" applyFill="1" applyBorder="1" applyAlignment="1" applyProtection="1">
      <alignment vertical="center"/>
    </xf>
    <xf numFmtId="0" fontId="0" fillId="2" borderId="0" xfId="0" applyFill="1" applyBorder="1" applyProtection="1"/>
    <xf numFmtId="0" fontId="10" fillId="2" borderId="0" xfId="1" applyFont="1" applyFill="1" applyBorder="1" applyAlignment="1" applyProtection="1"/>
    <xf numFmtId="0" fontId="12" fillId="2" borderId="0" xfId="0" applyFont="1" applyFill="1" applyBorder="1" applyAlignment="1" applyProtection="1"/>
    <xf numFmtId="0" fontId="9" fillId="2" borderId="0" xfId="0" applyNumberFormat="1" applyFont="1" applyFill="1" applyBorder="1" applyProtection="1"/>
    <xf numFmtId="0" fontId="8" fillId="2" borderId="0" xfId="1" applyNumberFormat="1" applyFill="1" applyBorder="1" applyAlignment="1" applyProtection="1"/>
    <xf numFmtId="0" fontId="9" fillId="2" borderId="3" xfId="0" applyNumberFormat="1" applyFont="1" applyFill="1" applyBorder="1" applyProtection="1"/>
    <xf numFmtId="0" fontId="9" fillId="4" borderId="0" xfId="0" applyNumberFormat="1" applyFont="1" applyFill="1" applyProtection="1"/>
    <xf numFmtId="0" fontId="9" fillId="0" borderId="0" xfId="0" applyNumberFormat="1" applyFont="1" applyProtection="1"/>
    <xf numFmtId="0" fontId="9" fillId="0" borderId="0" xfId="0" applyFont="1" applyAlignment="1" applyProtection="1">
      <alignment horizontal="center"/>
    </xf>
    <xf numFmtId="0" fontId="9" fillId="2" borderId="0" xfId="0" applyFont="1" applyFill="1" applyBorder="1" applyAlignment="1" applyProtection="1">
      <alignment horizontal="center"/>
    </xf>
    <xf numFmtId="0" fontId="9" fillId="2" borderId="0" xfId="0" applyFont="1" applyFill="1" applyBorder="1" applyAlignment="1" applyProtection="1">
      <alignment horizontal="left" vertical="center"/>
    </xf>
    <xf numFmtId="0" fontId="6" fillId="2" borderId="0" xfId="0" applyFont="1" applyFill="1" applyBorder="1" applyProtection="1"/>
    <xf numFmtId="0" fontId="6" fillId="2" borderId="0" xfId="0" applyFont="1" applyFill="1" applyBorder="1" applyAlignment="1" applyProtection="1"/>
    <xf numFmtId="0" fontId="14" fillId="2" borderId="0" xfId="0" applyFont="1" applyFill="1" applyBorder="1" applyProtection="1"/>
    <xf numFmtId="0" fontId="9" fillId="2" borderId="0" xfId="0" applyFont="1" applyFill="1" applyBorder="1" applyAlignment="1" applyProtection="1">
      <alignment vertical="center"/>
    </xf>
    <xf numFmtId="0" fontId="9" fillId="2" borderId="3" xfId="0" applyFont="1" applyFill="1" applyBorder="1" applyAlignment="1" applyProtection="1">
      <alignment vertical="center"/>
    </xf>
    <xf numFmtId="0" fontId="18" fillId="2" borderId="0" xfId="0" applyFont="1" applyFill="1" applyBorder="1" applyAlignment="1" applyProtection="1">
      <alignment horizontal="left"/>
    </xf>
    <xf numFmtId="0" fontId="14" fillId="2" borderId="0" xfId="0" applyFont="1" applyFill="1" applyBorder="1" applyAlignment="1" applyProtection="1">
      <alignment vertical="center"/>
    </xf>
    <xf numFmtId="0" fontId="14" fillId="2" borderId="1" xfId="0" applyFont="1" applyFill="1" applyBorder="1" applyAlignment="1" applyProtection="1">
      <alignment horizontal="left" vertical="center"/>
    </xf>
    <xf numFmtId="0" fontId="18" fillId="2" borderId="1" xfId="0" applyFont="1" applyFill="1" applyBorder="1" applyAlignment="1" applyProtection="1">
      <alignment horizontal="left" vertical="center"/>
    </xf>
    <xf numFmtId="0" fontId="18" fillId="2" borderId="0" xfId="0" applyFont="1" applyFill="1" applyBorder="1" applyAlignment="1" applyProtection="1">
      <alignment horizontal="left" vertical="center"/>
    </xf>
    <xf numFmtId="0" fontId="18" fillId="2" borderId="0" xfId="0" quotePrefix="1" applyFont="1" applyFill="1" applyBorder="1" applyAlignment="1" applyProtection="1">
      <alignment horizontal="left" vertical="center"/>
    </xf>
    <xf numFmtId="0" fontId="25" fillId="2" borderId="1" xfId="0" applyFont="1" applyFill="1" applyBorder="1" applyAlignment="1" applyProtection="1">
      <alignment horizontal="left" vertical="center"/>
    </xf>
    <xf numFmtId="0" fontId="18" fillId="2" borderId="0" xfId="0" applyFont="1" applyFill="1" applyBorder="1" applyAlignment="1" applyProtection="1">
      <alignment horizontal="center"/>
    </xf>
    <xf numFmtId="0" fontId="18" fillId="2" borderId="3" xfId="0" applyFont="1" applyFill="1" applyBorder="1" applyAlignment="1" applyProtection="1">
      <alignment horizontal="center"/>
    </xf>
    <xf numFmtId="2" fontId="14" fillId="2" borderId="0" xfId="0" applyNumberFormat="1" applyFont="1" applyFill="1" applyBorder="1" applyAlignment="1" applyProtection="1">
      <alignment horizontal="left" vertical="center"/>
    </xf>
    <xf numFmtId="0" fontId="17" fillId="2" borderId="1" xfId="0" applyFont="1" applyFill="1" applyBorder="1" applyProtection="1"/>
    <xf numFmtId="0" fontId="17" fillId="2" borderId="1" xfId="0" applyNumberFormat="1" applyFont="1" applyFill="1" applyBorder="1" applyProtection="1"/>
    <xf numFmtId="0" fontId="20" fillId="2" borderId="0" xfId="1" applyFont="1" applyFill="1" applyBorder="1" applyAlignment="1" applyProtection="1">
      <alignment horizontal="left"/>
    </xf>
    <xf numFmtId="0" fontId="17" fillId="2" borderId="0" xfId="0" applyFont="1" applyFill="1" applyBorder="1" applyProtection="1"/>
    <xf numFmtId="0" fontId="27" fillId="2" borderId="0" xfId="1" applyFont="1" applyFill="1" applyBorder="1" applyAlignment="1" applyProtection="1"/>
    <xf numFmtId="2" fontId="9" fillId="2" borderId="2" xfId="0" applyNumberFormat="1" applyFont="1" applyFill="1" applyBorder="1" applyAlignment="1" applyProtection="1">
      <alignment horizontal="center" vertical="center"/>
    </xf>
    <xf numFmtId="0" fontId="20" fillId="2" borderId="0" xfId="1" applyFont="1" applyFill="1" applyBorder="1" applyAlignment="1" applyProtection="1"/>
    <xf numFmtId="10" fontId="5" fillId="2" borderId="2" xfId="2" applyNumberFormat="1" applyFont="1" applyFill="1" applyBorder="1" applyAlignment="1" applyProtection="1">
      <alignment horizontal="center" vertical="center"/>
    </xf>
    <xf numFmtId="10" fontId="9" fillId="2" borderId="2" xfId="2" applyNumberFormat="1" applyFont="1" applyFill="1" applyBorder="1" applyAlignment="1" applyProtection="1">
      <alignment horizontal="center" vertical="center"/>
    </xf>
    <xf numFmtId="0" fontId="14" fillId="2" borderId="0" xfId="0" applyFont="1" applyFill="1" applyBorder="1" applyAlignment="1" applyProtection="1">
      <alignment horizontal="left" vertical="center"/>
    </xf>
    <xf numFmtId="164" fontId="5" fillId="2" borderId="2" xfId="2" applyNumberFormat="1" applyFont="1" applyFill="1" applyBorder="1" applyAlignment="1" applyProtection="1">
      <alignment horizontal="center" vertical="center"/>
    </xf>
    <xf numFmtId="9" fontId="5" fillId="2" borderId="2" xfId="2" applyFont="1" applyFill="1" applyBorder="1" applyAlignment="1" applyProtection="1">
      <alignment horizontal="center" vertical="center"/>
    </xf>
    <xf numFmtId="0" fontId="9" fillId="2" borderId="2" xfId="0" applyFont="1" applyFill="1" applyBorder="1" applyAlignment="1" applyProtection="1">
      <alignment horizontal="center" vertical="center"/>
    </xf>
    <xf numFmtId="0" fontId="13" fillId="2" borderId="2" xfId="0" applyFont="1" applyFill="1" applyBorder="1" applyAlignment="1" applyProtection="1">
      <alignment horizontal="center" vertical="center"/>
    </xf>
    <xf numFmtId="164" fontId="28" fillId="2" borderId="0" xfId="2" applyNumberFormat="1" applyFont="1" applyFill="1" applyBorder="1" applyAlignment="1" applyProtection="1">
      <alignment horizontal="left" vertical="center"/>
    </xf>
    <xf numFmtId="0" fontId="9" fillId="2" borderId="1" xfId="0" applyFont="1" applyFill="1" applyBorder="1" applyProtection="1"/>
    <xf numFmtId="0" fontId="29" fillId="2" borderId="0" xfId="0" applyFont="1" applyFill="1" applyBorder="1" applyAlignment="1" applyProtection="1">
      <alignment horizontal="center" vertical="center"/>
    </xf>
    <xf numFmtId="0" fontId="13" fillId="2" borderId="0" xfId="0" applyFont="1" applyFill="1" applyBorder="1" applyAlignment="1" applyProtection="1">
      <alignment vertical="center"/>
    </xf>
    <xf numFmtId="164" fontId="13" fillId="2" borderId="0" xfId="2" applyNumberFormat="1" applyFont="1" applyFill="1" applyBorder="1" applyAlignment="1" applyProtection="1">
      <alignment vertical="center"/>
    </xf>
    <xf numFmtId="2" fontId="34" fillId="2" borderId="0" xfId="0" applyNumberFormat="1" applyFont="1" applyFill="1" applyBorder="1" applyAlignment="1" applyProtection="1">
      <alignment horizontal="center" vertical="center"/>
    </xf>
    <xf numFmtId="164" fontId="9" fillId="2" borderId="2" xfId="2" applyNumberFormat="1" applyFont="1" applyFill="1" applyBorder="1" applyAlignment="1" applyProtection="1">
      <alignment horizontal="center" vertical="center"/>
    </xf>
    <xf numFmtId="2" fontId="9" fillId="2" borderId="22" xfId="0" applyNumberFormat="1" applyFont="1" applyFill="1" applyBorder="1" applyAlignment="1" applyProtection="1">
      <alignment horizontal="center" vertical="center"/>
    </xf>
    <xf numFmtId="2" fontId="9" fillId="2" borderId="24" xfId="0" applyNumberFormat="1" applyFont="1" applyFill="1" applyBorder="1" applyAlignment="1" applyProtection="1">
      <alignment horizontal="center" vertical="center"/>
    </xf>
    <xf numFmtId="2" fontId="9" fillId="2" borderId="25" xfId="0" applyNumberFormat="1" applyFont="1" applyFill="1" applyBorder="1" applyAlignment="1" applyProtection="1">
      <alignment horizontal="center" vertical="center"/>
    </xf>
    <xf numFmtId="0" fontId="36" fillId="2" borderId="0" xfId="0" applyFont="1" applyFill="1" applyBorder="1" applyAlignment="1" applyProtection="1">
      <alignment horizontal="center" vertical="center"/>
    </xf>
    <xf numFmtId="0" fontId="9" fillId="0" borderId="0" xfId="0" applyFont="1" applyFill="1" applyProtection="1"/>
    <xf numFmtId="0" fontId="9" fillId="0" borderId="0" xfId="0" applyFont="1" applyFill="1" applyBorder="1" applyProtection="1"/>
    <xf numFmtId="0" fontId="9" fillId="0" borderId="0" xfId="0" applyFont="1" applyBorder="1" applyProtection="1"/>
    <xf numFmtId="0" fontId="37" fillId="0" borderId="0" xfId="0" applyFont="1" applyFill="1" applyBorder="1" applyAlignment="1" applyProtection="1">
      <alignment vertical="center"/>
    </xf>
    <xf numFmtId="0" fontId="5" fillId="2" borderId="1" xfId="0" applyFont="1" applyFill="1" applyBorder="1" applyProtection="1"/>
    <xf numFmtId="0" fontId="5" fillId="2" borderId="0" xfId="0" applyFont="1" applyFill="1" applyBorder="1" applyProtection="1"/>
    <xf numFmtId="0" fontId="5" fillId="2" borderId="0" xfId="0" applyFont="1" applyFill="1" applyBorder="1" applyAlignment="1" applyProtection="1">
      <alignment vertical="center"/>
    </xf>
    <xf numFmtId="0" fontId="5" fillId="2" borderId="3" xfId="0" applyFont="1" applyFill="1" applyBorder="1" applyAlignment="1" applyProtection="1">
      <alignment vertical="center"/>
    </xf>
    <xf numFmtId="10" fontId="5" fillId="2" borderId="22" xfId="2" applyNumberFormat="1" applyFont="1" applyFill="1" applyBorder="1" applyAlignment="1" applyProtection="1">
      <alignment horizontal="center" vertical="center"/>
    </xf>
    <xf numFmtId="0" fontId="17" fillId="2" borderId="1" xfId="0" applyFont="1" applyFill="1" applyBorder="1" applyAlignment="1" applyProtection="1"/>
    <xf numFmtId="0" fontId="37" fillId="0" borderId="0" xfId="0" applyFont="1" applyFill="1" applyBorder="1" applyProtection="1"/>
    <xf numFmtId="0" fontId="38" fillId="0" borderId="0" xfId="0" applyFont="1" applyFill="1" applyBorder="1" applyProtection="1"/>
    <xf numFmtId="0" fontId="9" fillId="2" borderId="0" xfId="0" applyFont="1" applyFill="1" applyBorder="1" applyAlignment="1" applyProtection="1">
      <alignment horizontal="center" vertical="center"/>
    </xf>
    <xf numFmtId="0" fontId="9" fillId="2" borderId="3" xfId="0" applyFont="1" applyFill="1" applyBorder="1" applyAlignment="1" applyProtection="1">
      <alignment horizontal="center" vertical="center"/>
    </xf>
    <xf numFmtId="1" fontId="14" fillId="3" borderId="20" xfId="0" applyNumberFormat="1" applyFont="1" applyFill="1" applyBorder="1" applyAlignment="1" applyProtection="1">
      <alignment horizontal="center" vertical="center"/>
      <protection locked="0"/>
    </xf>
    <xf numFmtId="1" fontId="18" fillId="3" borderId="20" xfId="0" applyNumberFormat="1" applyFont="1" applyFill="1" applyBorder="1" applyAlignment="1" applyProtection="1">
      <alignment horizontal="center" vertical="center"/>
      <protection locked="0"/>
    </xf>
    <xf numFmtId="1" fontId="14" fillId="3" borderId="7" xfId="0" applyNumberFormat="1" applyFont="1" applyFill="1" applyBorder="1" applyAlignment="1" applyProtection="1">
      <alignment horizontal="center" vertical="center"/>
      <protection locked="0"/>
    </xf>
    <xf numFmtId="10" fontId="5" fillId="7" borderId="2" xfId="2" applyNumberFormat="1" applyFont="1" applyFill="1" applyBorder="1" applyAlignment="1" applyProtection="1">
      <alignment horizontal="center" vertical="center"/>
      <protection locked="0"/>
    </xf>
    <xf numFmtId="1" fontId="14" fillId="3" borderId="19" xfId="0" applyNumberFormat="1" applyFont="1" applyFill="1" applyBorder="1" applyAlignment="1" applyProtection="1">
      <alignment horizontal="center" vertical="center"/>
      <protection locked="0"/>
    </xf>
    <xf numFmtId="2" fontId="9" fillId="2" borderId="21" xfId="0" applyNumberFormat="1" applyFont="1" applyFill="1" applyBorder="1" applyAlignment="1" applyProtection="1">
      <alignment horizontal="center" vertical="center"/>
    </xf>
    <xf numFmtId="2" fontId="9" fillId="2" borderId="23" xfId="0" applyNumberFormat="1" applyFont="1" applyFill="1" applyBorder="1" applyAlignment="1" applyProtection="1">
      <alignment horizontal="center" vertical="center"/>
    </xf>
    <xf numFmtId="1" fontId="5" fillId="2" borderId="0" xfId="0" applyNumberFormat="1" applyFont="1" applyFill="1" applyBorder="1" applyAlignment="1" applyProtection="1">
      <alignment horizontal="left" vertical="center"/>
    </xf>
    <xf numFmtId="0" fontId="8" fillId="2" borderId="0" xfId="1" applyFill="1" applyBorder="1" applyAlignment="1" applyProtection="1">
      <alignment horizontal="left" vertical="center"/>
    </xf>
    <xf numFmtId="0" fontId="18" fillId="2" borderId="0" xfId="0" applyFont="1" applyFill="1" applyBorder="1" applyAlignment="1" applyProtection="1">
      <alignment horizontal="center" vertical="center"/>
    </xf>
    <xf numFmtId="168" fontId="14" fillId="2" borderId="0" xfId="0" applyNumberFormat="1" applyFont="1" applyFill="1" applyBorder="1" applyAlignment="1" applyProtection="1">
      <alignment vertical="center"/>
    </xf>
    <xf numFmtId="0" fontId="14" fillId="2" borderId="0" xfId="0" applyFont="1" applyFill="1" applyBorder="1" applyAlignment="1" applyProtection="1">
      <alignment horizontal="center" vertical="center"/>
    </xf>
    <xf numFmtId="0" fontId="5" fillId="2" borderId="0" xfId="0" applyFont="1" applyFill="1" applyBorder="1" applyAlignment="1" applyProtection="1">
      <alignment horizontal="center" vertical="center"/>
    </xf>
    <xf numFmtId="0" fontId="34" fillId="2" borderId="0" xfId="0" applyFont="1" applyFill="1" applyBorder="1" applyAlignment="1" applyProtection="1">
      <alignment vertical="center"/>
    </xf>
    <xf numFmtId="0" fontId="34" fillId="2" borderId="0" xfId="0" applyFont="1" applyFill="1" applyBorder="1" applyAlignment="1" applyProtection="1">
      <alignment horizontal="left" vertical="center"/>
    </xf>
    <xf numFmtId="164" fontId="34" fillId="2" borderId="0" xfId="2" applyNumberFormat="1" applyFont="1" applyFill="1" applyBorder="1" applyAlignment="1" applyProtection="1">
      <alignment horizontal="center" vertical="center"/>
    </xf>
    <xf numFmtId="0" fontId="18" fillId="2" borderId="0" xfId="0" quotePrefix="1" applyFont="1" applyFill="1" applyBorder="1" applyAlignment="1" applyProtection="1">
      <alignment vertical="center"/>
    </xf>
    <xf numFmtId="0" fontId="26" fillId="2" borderId="0" xfId="0" applyFont="1" applyFill="1" applyBorder="1" applyAlignment="1" applyProtection="1">
      <alignment vertical="center"/>
    </xf>
    <xf numFmtId="0" fontId="18" fillId="2" borderId="0" xfId="0" applyFont="1" applyFill="1" applyBorder="1" applyAlignment="1" applyProtection="1">
      <alignment vertical="center"/>
    </xf>
    <xf numFmtId="2" fontId="18" fillId="2" borderId="2" xfId="0" applyNumberFormat="1" applyFont="1" applyFill="1" applyBorder="1" applyAlignment="1" applyProtection="1">
      <alignment horizontal="center" vertical="center"/>
    </xf>
    <xf numFmtId="2" fontId="18" fillId="2" borderId="24" xfId="0" applyNumberFormat="1" applyFont="1" applyFill="1" applyBorder="1" applyAlignment="1" applyProtection="1">
      <alignment horizontal="center" vertical="center"/>
    </xf>
    <xf numFmtId="10" fontId="33" fillId="0" borderId="0" xfId="0" applyNumberFormat="1" applyFont="1" applyFill="1" applyBorder="1" applyAlignment="1" applyProtection="1">
      <alignment horizontal="center"/>
    </xf>
    <xf numFmtId="172" fontId="33" fillId="0" borderId="0" xfId="0" applyNumberFormat="1" applyFont="1" applyFill="1" applyBorder="1" applyAlignment="1" applyProtection="1">
      <alignment horizontal="center"/>
    </xf>
    <xf numFmtId="170" fontId="33" fillId="0" borderId="0" xfId="0" applyNumberFormat="1" applyFont="1" applyFill="1" applyBorder="1" applyAlignment="1" applyProtection="1">
      <alignment horizontal="center"/>
    </xf>
    <xf numFmtId="0" fontId="14" fillId="10" borderId="10" xfId="0" applyFont="1" applyFill="1" applyBorder="1" applyAlignment="1" applyProtection="1">
      <alignment horizontal="center"/>
    </xf>
    <xf numFmtId="0" fontId="15" fillId="4" borderId="27" xfId="0" applyFont="1" applyFill="1" applyBorder="1" applyAlignment="1" applyProtection="1">
      <alignment vertical="center"/>
    </xf>
    <xf numFmtId="164" fontId="28" fillId="2" borderId="0" xfId="0" applyNumberFormat="1" applyFont="1" applyFill="1" applyBorder="1" applyAlignment="1" applyProtection="1">
      <alignment vertical="center"/>
    </xf>
    <xf numFmtId="167" fontId="9" fillId="2" borderId="0" xfId="0" applyNumberFormat="1" applyFont="1" applyFill="1" applyBorder="1" applyProtection="1"/>
    <xf numFmtId="167" fontId="14" fillId="2" borderId="0" xfId="0" applyNumberFormat="1" applyFont="1" applyFill="1" applyBorder="1" applyAlignment="1" applyProtection="1">
      <alignment horizontal="center"/>
    </xf>
    <xf numFmtId="2" fontId="18" fillId="2" borderId="0" xfId="0" applyNumberFormat="1" applyFont="1" applyFill="1" applyBorder="1" applyAlignment="1" applyProtection="1">
      <alignment horizontal="left" vertical="center"/>
    </xf>
    <xf numFmtId="170" fontId="34" fillId="2" borderId="0" xfId="0" applyNumberFormat="1" applyFont="1" applyFill="1" applyBorder="1" applyAlignment="1" applyProtection="1">
      <alignment horizontal="center" vertical="center"/>
    </xf>
    <xf numFmtId="166" fontId="34" fillId="2" borderId="0" xfId="0" applyNumberFormat="1" applyFont="1" applyFill="1" applyBorder="1" applyAlignment="1" applyProtection="1">
      <alignment vertical="center"/>
    </xf>
    <xf numFmtId="0" fontId="28" fillId="2" borderId="0" xfId="0" applyFont="1" applyFill="1" applyBorder="1" applyAlignment="1" applyProtection="1">
      <alignment horizontal="left" vertical="center"/>
    </xf>
    <xf numFmtId="2" fontId="13" fillId="2" borderId="0" xfId="0" applyNumberFormat="1" applyFont="1" applyFill="1" applyBorder="1" applyAlignment="1" applyProtection="1">
      <alignment horizontal="center" vertical="center"/>
    </xf>
    <xf numFmtId="0" fontId="4" fillId="2" borderId="0" xfId="0" applyFont="1" applyFill="1" applyBorder="1" applyAlignment="1" applyProtection="1">
      <alignment horizontal="left" vertical="center"/>
    </xf>
    <xf numFmtId="168" fontId="14" fillId="2" borderId="0" xfId="0" applyNumberFormat="1" applyFont="1" applyFill="1" applyBorder="1" applyAlignment="1" applyProtection="1">
      <alignment horizontal="center" vertical="center"/>
    </xf>
    <xf numFmtId="0" fontId="22" fillId="2" borderId="0" xfId="0" applyFont="1" applyFill="1" applyBorder="1" applyAlignment="1" applyProtection="1">
      <alignment horizontal="left" vertical="center"/>
    </xf>
    <xf numFmtId="164" fontId="13" fillId="2" borderId="14" xfId="2" applyNumberFormat="1" applyFont="1" applyFill="1" applyBorder="1" applyAlignment="1" applyProtection="1">
      <alignment horizontal="center" vertical="center"/>
    </xf>
    <xf numFmtId="0" fontId="43" fillId="2" borderId="0" xfId="1" applyFont="1" applyFill="1" applyBorder="1" applyAlignment="1" applyProtection="1"/>
    <xf numFmtId="0" fontId="35" fillId="2" borderId="0" xfId="0" applyNumberFormat="1" applyFont="1" applyFill="1" applyBorder="1" applyAlignment="1" applyProtection="1"/>
    <xf numFmtId="1" fontId="14" fillId="2" borderId="0" xfId="0" applyNumberFormat="1" applyFont="1" applyFill="1" applyBorder="1" applyAlignment="1" applyProtection="1">
      <alignment horizontal="center" vertical="center"/>
    </xf>
    <xf numFmtId="49" fontId="18" fillId="2" borderId="0" xfId="0" applyNumberFormat="1" applyFont="1" applyFill="1" applyBorder="1" applyAlignment="1" applyProtection="1">
      <alignment horizontal="center" vertical="center"/>
    </xf>
    <xf numFmtId="173" fontId="14" fillId="0" borderId="0" xfId="2" applyNumberFormat="1" applyFont="1" applyFill="1" applyBorder="1" applyAlignment="1" applyProtection="1">
      <alignment horizontal="center"/>
    </xf>
    <xf numFmtId="173" fontId="9" fillId="0" borderId="0" xfId="0" applyNumberFormat="1" applyFont="1" applyFill="1" applyBorder="1" applyProtection="1"/>
    <xf numFmtId="173" fontId="33" fillId="0" borderId="0" xfId="2" applyNumberFormat="1" applyFont="1" applyFill="1" applyBorder="1" applyAlignment="1" applyProtection="1">
      <alignment horizontal="center"/>
    </xf>
    <xf numFmtId="0" fontId="9" fillId="0" borderId="0" xfId="0" applyNumberFormat="1" applyFont="1" applyFill="1" applyBorder="1" applyProtection="1"/>
    <xf numFmtId="173" fontId="14" fillId="0" borderId="0" xfId="0" applyNumberFormat="1" applyFont="1" applyFill="1" applyBorder="1" applyAlignment="1" applyProtection="1">
      <alignment horizontal="center"/>
    </xf>
    <xf numFmtId="173" fontId="33" fillId="0" borderId="0" xfId="0" applyNumberFormat="1" applyFont="1" applyFill="1" applyBorder="1" applyAlignment="1" applyProtection="1">
      <alignment horizontal="center"/>
    </xf>
    <xf numFmtId="173" fontId="18" fillId="0" borderId="0" xfId="0" applyNumberFormat="1" applyFont="1" applyFill="1" applyBorder="1" applyAlignment="1" applyProtection="1">
      <alignment horizontal="center"/>
    </xf>
    <xf numFmtId="0" fontId="0" fillId="0" borderId="0" xfId="0" applyFill="1"/>
    <xf numFmtId="0" fontId="14" fillId="7" borderId="2" xfId="0" applyFont="1" applyFill="1" applyBorder="1" applyAlignment="1" applyProtection="1">
      <alignment horizontal="center" vertical="center"/>
    </xf>
    <xf numFmtId="0" fontId="18" fillId="7" borderId="2" xfId="0" applyFont="1" applyFill="1" applyBorder="1" applyAlignment="1" applyProtection="1">
      <alignment horizontal="center" vertical="center"/>
    </xf>
    <xf numFmtId="0" fontId="14" fillId="4" borderId="2" xfId="0" applyFont="1" applyFill="1" applyBorder="1" applyAlignment="1" applyProtection="1">
      <alignment horizontal="center" vertical="center"/>
    </xf>
    <xf numFmtId="0" fontId="18" fillId="4" borderId="2" xfId="0" applyFont="1" applyFill="1" applyBorder="1" applyAlignment="1" applyProtection="1">
      <alignment horizontal="center" vertical="center"/>
    </xf>
    <xf numFmtId="10" fontId="14" fillId="9" borderId="2" xfId="2" applyNumberFormat="1" applyFont="1" applyFill="1" applyBorder="1" applyAlignment="1" applyProtection="1">
      <alignment horizontal="center" vertical="center"/>
    </xf>
    <xf numFmtId="172" fontId="14" fillId="7" borderId="2" xfId="2" applyNumberFormat="1" applyFont="1" applyFill="1" applyBorder="1" applyAlignment="1" applyProtection="1">
      <alignment horizontal="center" vertical="center"/>
    </xf>
    <xf numFmtId="172" fontId="14" fillId="4" borderId="2" xfId="2" applyNumberFormat="1" applyFont="1" applyFill="1" applyBorder="1" applyAlignment="1" applyProtection="1">
      <alignment horizontal="center" vertical="center"/>
    </xf>
    <xf numFmtId="0" fontId="14" fillId="8" borderId="30" xfId="0" applyFont="1" applyFill="1" applyBorder="1" applyProtection="1"/>
    <xf numFmtId="0" fontId="14" fillId="8" borderId="31" xfId="0" applyFont="1" applyFill="1" applyBorder="1" applyProtection="1"/>
    <xf numFmtId="0" fontId="14" fillId="0" borderId="30" xfId="0" applyFont="1" applyFill="1" applyBorder="1" applyProtection="1"/>
    <xf numFmtId="0" fontId="14" fillId="4" borderId="31" xfId="0" applyFont="1" applyFill="1" applyBorder="1" applyProtection="1"/>
    <xf numFmtId="0" fontId="14" fillId="11" borderId="2" xfId="0" applyFont="1" applyFill="1" applyBorder="1" applyAlignment="1" applyProtection="1">
      <alignment horizontal="center" vertical="center"/>
    </xf>
    <xf numFmtId="0" fontId="14" fillId="11" borderId="33" xfId="0" applyFont="1" applyFill="1" applyBorder="1" applyAlignment="1" applyProtection="1">
      <alignment horizontal="center" vertical="center"/>
    </xf>
    <xf numFmtId="0" fontId="14" fillId="4" borderId="33" xfId="0" applyFont="1" applyFill="1" applyBorder="1" applyAlignment="1" applyProtection="1">
      <alignment horizontal="center" vertical="center"/>
    </xf>
    <xf numFmtId="170" fontId="14" fillId="11" borderId="18" xfId="2" applyNumberFormat="1" applyFont="1" applyFill="1" applyBorder="1" applyAlignment="1" applyProtection="1">
      <alignment horizontal="center" vertical="center"/>
    </xf>
    <xf numFmtId="170" fontId="14" fillId="4" borderId="18" xfId="2" applyNumberFormat="1" applyFont="1" applyFill="1" applyBorder="1" applyAlignment="1" applyProtection="1">
      <alignment horizontal="center" vertical="center"/>
    </xf>
    <xf numFmtId="0" fontId="12" fillId="0" borderId="0" xfId="0" applyFont="1" applyFill="1" applyBorder="1" applyAlignment="1" applyProtection="1"/>
    <xf numFmtId="2" fontId="18" fillId="2" borderId="0" xfId="0" applyNumberFormat="1" applyFont="1" applyFill="1" applyBorder="1" applyAlignment="1" applyProtection="1">
      <alignment horizontal="center" vertical="center"/>
    </xf>
    <xf numFmtId="2" fontId="9" fillId="2" borderId="0" xfId="0" applyNumberFormat="1" applyFont="1" applyFill="1" applyBorder="1" applyAlignment="1" applyProtection="1">
      <alignment horizontal="center" vertical="center"/>
    </xf>
    <xf numFmtId="2" fontId="9" fillId="2" borderId="3" xfId="0" applyNumberFormat="1" applyFont="1" applyFill="1" applyBorder="1" applyAlignment="1" applyProtection="1">
      <alignment horizontal="center" vertical="center"/>
    </xf>
    <xf numFmtId="0" fontId="14" fillId="2" borderId="8" xfId="0" applyFont="1" applyFill="1" applyBorder="1" applyAlignment="1" applyProtection="1">
      <alignment horizontal="center" vertical="center" wrapText="1"/>
    </xf>
    <xf numFmtId="2" fontId="14" fillId="2" borderId="0" xfId="0" applyNumberFormat="1" applyFont="1" applyFill="1" applyBorder="1" applyAlignment="1" applyProtection="1">
      <alignment horizontal="center" vertical="center" wrapText="1"/>
    </xf>
    <xf numFmtId="170" fontId="14" fillId="2" borderId="0" xfId="0" applyNumberFormat="1" applyFont="1" applyFill="1" applyBorder="1" applyAlignment="1" applyProtection="1">
      <alignment horizontal="center" vertical="center" wrapText="1"/>
    </xf>
    <xf numFmtId="2" fontId="14" fillId="2" borderId="0" xfId="0" applyNumberFormat="1" applyFont="1" applyFill="1" applyBorder="1" applyAlignment="1" applyProtection="1">
      <alignment horizontal="center" vertical="center"/>
    </xf>
    <xf numFmtId="0" fontId="46" fillId="2" borderId="1" xfId="0" applyFont="1" applyFill="1" applyBorder="1" applyAlignment="1" applyProtection="1">
      <alignment horizontal="left" vertical="center"/>
    </xf>
    <xf numFmtId="10" fontId="14" fillId="2" borderId="0" xfId="2" quotePrefix="1" applyNumberFormat="1" applyFont="1" applyFill="1" applyBorder="1" applyAlignment="1" applyProtection="1">
      <alignment horizontal="center" vertical="center"/>
    </xf>
    <xf numFmtId="0" fontId="35" fillId="2" borderId="0" xfId="0" applyFont="1" applyFill="1" applyBorder="1" applyAlignment="1" applyProtection="1">
      <alignment horizontal="center" vertical="center"/>
    </xf>
    <xf numFmtId="10" fontId="35" fillId="3" borderId="0" xfId="0" applyNumberFormat="1" applyFont="1" applyFill="1" applyBorder="1" applyAlignment="1" applyProtection="1">
      <alignment horizontal="center" vertical="center"/>
      <protection locked="0"/>
    </xf>
    <xf numFmtId="164" fontId="35" fillId="2" borderId="0" xfId="0" applyNumberFormat="1" applyFont="1" applyFill="1" applyBorder="1" applyAlignment="1" applyProtection="1">
      <alignment vertical="center"/>
    </xf>
    <xf numFmtId="164" fontId="28" fillId="2" borderId="0" xfId="0" applyNumberFormat="1" applyFont="1" applyFill="1" applyBorder="1" applyAlignment="1" applyProtection="1">
      <alignment vertical="center" wrapText="1"/>
    </xf>
    <xf numFmtId="0" fontId="28" fillId="2" borderId="1" xfId="0" quotePrefix="1" applyFont="1" applyFill="1" applyBorder="1" applyAlignment="1" applyProtection="1">
      <alignment horizontal="center" vertical="center"/>
    </xf>
    <xf numFmtId="10" fontId="40" fillId="2" borderId="0" xfId="0" applyNumberFormat="1" applyFont="1" applyFill="1" applyBorder="1" applyAlignment="1" applyProtection="1">
      <alignment horizontal="center" vertical="center"/>
    </xf>
    <xf numFmtId="0" fontId="46" fillId="2" borderId="1" xfId="0" applyFont="1" applyFill="1" applyBorder="1" applyAlignment="1" applyProtection="1">
      <alignment vertical="center"/>
    </xf>
    <xf numFmtId="0" fontId="28" fillId="2" borderId="0" xfId="0" quotePrefix="1" applyFont="1" applyFill="1" applyBorder="1" applyAlignment="1" applyProtection="1">
      <alignment horizontal="center" vertical="center"/>
    </xf>
    <xf numFmtId="0" fontId="42" fillId="2" borderId="0" xfId="0" applyFont="1" applyFill="1" applyBorder="1" applyAlignment="1" applyProtection="1">
      <alignment horizontal="center" vertical="center"/>
    </xf>
    <xf numFmtId="170" fontId="14" fillId="6" borderId="15" xfId="0" applyNumberFormat="1" applyFont="1" applyFill="1" applyBorder="1" applyAlignment="1" applyProtection="1">
      <alignment horizontal="center" vertical="center"/>
    </xf>
    <xf numFmtId="0" fontId="14" fillId="6" borderId="15" xfId="0" applyFont="1" applyFill="1" applyBorder="1" applyAlignment="1" applyProtection="1">
      <alignment horizontal="center" vertical="center"/>
    </xf>
    <xf numFmtId="170" fontId="14" fillId="6" borderId="26" xfId="0" applyNumberFormat="1" applyFont="1" applyFill="1" applyBorder="1" applyAlignment="1" applyProtection="1">
      <alignment horizontal="center" vertical="center"/>
    </xf>
    <xf numFmtId="2" fontId="14" fillId="6" borderId="2" xfId="0" applyNumberFormat="1" applyFont="1" applyFill="1" applyBorder="1" applyAlignment="1" applyProtection="1">
      <alignment horizontal="center" vertical="center"/>
    </xf>
    <xf numFmtId="0" fontId="30" fillId="2" borderId="0" xfId="0" applyFont="1" applyFill="1" applyBorder="1" applyAlignment="1" applyProtection="1">
      <alignment horizontal="center" vertical="center"/>
    </xf>
    <xf numFmtId="0" fontId="25" fillId="2" borderId="0" xfId="0" applyFont="1" applyFill="1" applyBorder="1" applyAlignment="1" applyProtection="1">
      <alignment horizontal="left" vertical="center"/>
    </xf>
    <xf numFmtId="0" fontId="17" fillId="2" borderId="5" xfId="0" applyFont="1" applyFill="1" applyBorder="1" applyProtection="1"/>
    <xf numFmtId="164" fontId="28" fillId="2" borderId="0" xfId="2" applyNumberFormat="1" applyFont="1" applyFill="1" applyBorder="1" applyAlignment="1" applyProtection="1">
      <alignment vertical="center"/>
    </xf>
    <xf numFmtId="169" fontId="34" fillId="2" borderId="0" xfId="2" applyNumberFormat="1" applyFont="1" applyFill="1" applyBorder="1" applyAlignment="1" applyProtection="1">
      <alignment vertical="center"/>
    </xf>
    <xf numFmtId="1" fontId="14" fillId="2" borderId="0" xfId="0" applyNumberFormat="1" applyFont="1" applyFill="1" applyBorder="1" applyAlignment="1" applyProtection="1">
      <alignment horizontal="left" vertical="center"/>
    </xf>
    <xf numFmtId="0" fontId="14" fillId="2" borderId="1" xfId="0" applyFont="1" applyFill="1" applyBorder="1" applyProtection="1"/>
    <xf numFmtId="170" fontId="14" fillId="2" borderId="0" xfId="0" applyNumberFormat="1" applyFont="1" applyFill="1" applyBorder="1" applyAlignment="1" applyProtection="1">
      <alignment horizontal="left" vertical="center"/>
    </xf>
    <xf numFmtId="2" fontId="14" fillId="3" borderId="2" xfId="0" applyNumberFormat="1" applyFont="1" applyFill="1" applyBorder="1" applyAlignment="1" applyProtection="1">
      <alignment horizontal="center" vertical="center"/>
      <protection locked="0"/>
    </xf>
    <xf numFmtId="10" fontId="14" fillId="3" borderId="2" xfId="2" applyNumberFormat="1" applyFont="1" applyFill="1" applyBorder="1" applyAlignment="1" applyProtection="1">
      <alignment horizontal="center" vertical="center"/>
      <protection locked="0"/>
    </xf>
    <xf numFmtId="10" fontId="18" fillId="3" borderId="2" xfId="2" applyNumberFormat="1" applyFont="1" applyFill="1" applyBorder="1" applyAlignment="1" applyProtection="1">
      <alignment horizontal="center" vertical="center"/>
      <protection locked="0"/>
    </xf>
    <xf numFmtId="10" fontId="14" fillId="6" borderId="2" xfId="2" quotePrefix="1" applyNumberFormat="1" applyFont="1" applyFill="1" applyBorder="1" applyAlignment="1" applyProtection="1">
      <alignment horizontal="center" vertical="center"/>
    </xf>
    <xf numFmtId="9" fontId="18" fillId="2" borderId="0" xfId="2" applyFont="1" applyFill="1" applyBorder="1" applyAlignment="1" applyProtection="1">
      <alignment horizontal="center" vertical="center"/>
    </xf>
    <xf numFmtId="2" fontId="14" fillId="6" borderId="2" xfId="0" applyNumberFormat="1" applyFont="1" applyFill="1" applyBorder="1" applyAlignment="1" applyProtection="1">
      <alignment horizontal="center" vertical="center" wrapText="1"/>
    </xf>
    <xf numFmtId="170" fontId="14" fillId="6" borderId="2" xfId="0" applyNumberFormat="1" applyFont="1" applyFill="1" applyBorder="1" applyAlignment="1" applyProtection="1">
      <alignment horizontal="center" vertical="center" wrapText="1"/>
    </xf>
    <xf numFmtId="164" fontId="9" fillId="2" borderId="21" xfId="2" applyNumberFormat="1" applyFont="1" applyFill="1" applyBorder="1" applyAlignment="1" applyProtection="1">
      <alignment horizontal="center" vertical="center"/>
    </xf>
    <xf numFmtId="1" fontId="18" fillId="3" borderId="7" xfId="0" applyNumberFormat="1" applyFont="1" applyFill="1" applyBorder="1" applyAlignment="1" applyProtection="1">
      <alignment horizontal="center" vertical="center"/>
      <protection locked="0"/>
    </xf>
    <xf numFmtId="0" fontId="14" fillId="2" borderId="20" xfId="0" applyFont="1" applyFill="1" applyBorder="1" applyAlignment="1" applyProtection="1">
      <alignment horizontal="center" vertical="center" wrapText="1"/>
    </xf>
    <xf numFmtId="0" fontId="14" fillId="6" borderId="21" xfId="0" applyFont="1" applyFill="1" applyBorder="1" applyAlignment="1" applyProtection="1">
      <alignment vertical="center"/>
    </xf>
    <xf numFmtId="0" fontId="14" fillId="6" borderId="23" xfId="0" applyFont="1" applyFill="1" applyBorder="1" applyAlignment="1" applyProtection="1">
      <alignment vertical="center"/>
    </xf>
    <xf numFmtId="2" fontId="14" fillId="6" borderId="24" xfId="0" applyNumberFormat="1" applyFont="1" applyFill="1" applyBorder="1" applyAlignment="1" applyProtection="1">
      <alignment horizontal="center" vertical="center"/>
    </xf>
    <xf numFmtId="2" fontId="14" fillId="6" borderId="24" xfId="0" applyNumberFormat="1" applyFont="1" applyFill="1" applyBorder="1" applyAlignment="1" applyProtection="1">
      <alignment horizontal="center" vertical="center" wrapText="1"/>
    </xf>
    <xf numFmtId="170" fontId="14" fillId="6" borderId="24" xfId="0" applyNumberFormat="1" applyFont="1" applyFill="1" applyBorder="1" applyAlignment="1" applyProtection="1">
      <alignment horizontal="center" vertical="center" wrapText="1"/>
    </xf>
    <xf numFmtId="0" fontId="35" fillId="2" borderId="1" xfId="0" applyFont="1" applyFill="1" applyBorder="1" applyAlignment="1" applyProtection="1">
      <alignment horizontal="left" vertical="center"/>
    </xf>
    <xf numFmtId="1" fontId="32" fillId="2" borderId="1" xfId="0" applyNumberFormat="1" applyFont="1" applyFill="1" applyBorder="1" applyAlignment="1" applyProtection="1">
      <alignment horizontal="left"/>
    </xf>
    <xf numFmtId="0" fontId="34" fillId="2" borderId="1" xfId="0" applyFont="1" applyFill="1" applyBorder="1" applyAlignment="1" applyProtection="1">
      <alignment vertical="center"/>
    </xf>
    <xf numFmtId="168" fontId="33" fillId="2" borderId="1" xfId="0" applyNumberFormat="1" applyFont="1" applyFill="1" applyBorder="1" applyAlignment="1" applyProtection="1">
      <alignment vertical="center"/>
    </xf>
    <xf numFmtId="164" fontId="14" fillId="2" borderId="1" xfId="0" applyNumberFormat="1" applyFont="1" applyFill="1" applyBorder="1" applyAlignment="1" applyProtection="1">
      <alignment horizontal="left" vertical="center"/>
    </xf>
    <xf numFmtId="2" fontId="14" fillId="2" borderId="0" xfId="2" applyNumberFormat="1" applyFont="1" applyFill="1" applyBorder="1" applyAlignment="1" applyProtection="1">
      <alignment horizontal="left" vertical="center"/>
    </xf>
    <xf numFmtId="10" fontId="14" fillId="6" borderId="22" xfId="0" applyNumberFormat="1" applyFont="1" applyFill="1" applyBorder="1" applyAlignment="1" applyProtection="1">
      <alignment horizontal="center" vertical="center"/>
    </xf>
    <xf numFmtId="10" fontId="14" fillId="2" borderId="0" xfId="0" applyNumberFormat="1" applyFont="1" applyFill="1" applyBorder="1" applyAlignment="1" applyProtection="1">
      <alignment horizontal="left" vertical="center"/>
    </xf>
    <xf numFmtId="0" fontId="9" fillId="0" borderId="0" xfId="0" applyFont="1" applyBorder="1" applyAlignment="1" applyProtection="1"/>
    <xf numFmtId="0" fontId="14" fillId="2" borderId="2" xfId="0" applyFont="1" applyFill="1" applyBorder="1" applyAlignment="1" applyProtection="1">
      <alignment horizontal="center" vertical="center" wrapText="1"/>
    </xf>
    <xf numFmtId="0" fontId="25" fillId="2" borderId="1" xfId="0" applyFont="1" applyFill="1" applyBorder="1" applyAlignment="1" applyProtection="1">
      <alignment vertical="center"/>
    </xf>
    <xf numFmtId="2" fontId="34" fillId="2" borderId="0" xfId="0" applyNumberFormat="1" applyFont="1" applyFill="1" applyBorder="1" applyAlignment="1" applyProtection="1">
      <alignment vertical="center"/>
    </xf>
    <xf numFmtId="9" fontId="5" fillId="12" borderId="2" xfId="2" applyFont="1" applyFill="1" applyBorder="1" applyAlignment="1" applyProtection="1">
      <alignment horizontal="center" vertical="center"/>
    </xf>
    <xf numFmtId="2" fontId="9" fillId="12" borderId="24" xfId="0" applyNumberFormat="1" applyFont="1" applyFill="1" applyBorder="1" applyAlignment="1" applyProtection="1">
      <alignment horizontal="center" vertical="center"/>
    </xf>
    <xf numFmtId="0" fontId="14" fillId="2" borderId="2" xfId="0" applyFont="1" applyFill="1" applyBorder="1" applyAlignment="1" applyProtection="1">
      <alignment horizontal="center" vertical="center" wrapText="1"/>
    </xf>
    <xf numFmtId="2" fontId="28" fillId="2" borderId="0" xfId="0" applyNumberFormat="1" applyFont="1" applyFill="1" applyBorder="1" applyAlignment="1" applyProtection="1">
      <alignment horizontal="left" vertical="center"/>
    </xf>
    <xf numFmtId="0" fontId="29" fillId="2" borderId="18" xfId="0" applyFont="1" applyFill="1" applyBorder="1" applyAlignment="1" applyProtection="1">
      <alignment horizontal="center" vertical="center"/>
    </xf>
    <xf numFmtId="1" fontId="14" fillId="5" borderId="15" xfId="0" applyNumberFormat="1" applyFont="1" applyFill="1" applyBorder="1" applyAlignment="1" applyProtection="1">
      <alignment horizontal="center" vertical="center"/>
    </xf>
    <xf numFmtId="1" fontId="18" fillId="5" borderId="15" xfId="0" applyNumberFormat="1" applyFont="1" applyFill="1" applyBorder="1" applyAlignment="1" applyProtection="1">
      <alignment horizontal="center" vertical="center"/>
    </xf>
    <xf numFmtId="10" fontId="5" fillId="2" borderId="21" xfId="2" applyNumberFormat="1" applyFont="1" applyFill="1" applyBorder="1" applyAlignment="1" applyProtection="1">
      <alignment horizontal="center" vertical="center"/>
    </xf>
    <xf numFmtId="164" fontId="5" fillId="12" borderId="22" xfId="2" applyNumberFormat="1" applyFont="1" applyFill="1" applyBorder="1" applyAlignment="1" applyProtection="1">
      <alignment horizontal="center" vertical="center"/>
    </xf>
    <xf numFmtId="10" fontId="5" fillId="12" borderId="22" xfId="2" applyNumberFormat="1" applyFont="1" applyFill="1" applyBorder="1" applyAlignment="1" applyProtection="1">
      <alignment horizontal="center" vertical="center"/>
    </xf>
    <xf numFmtId="2" fontId="9" fillId="12" borderId="22" xfId="0" applyNumberFormat="1" applyFont="1" applyFill="1" applyBorder="1" applyAlignment="1" applyProtection="1">
      <alignment horizontal="center" vertical="center"/>
    </xf>
    <xf numFmtId="2" fontId="9" fillId="12" borderId="25" xfId="0" applyNumberFormat="1" applyFont="1" applyFill="1" applyBorder="1" applyAlignment="1" applyProtection="1">
      <alignment horizontal="center" vertical="center"/>
    </xf>
    <xf numFmtId="0" fontId="48" fillId="2" borderId="1" xfId="0" applyFont="1" applyFill="1" applyBorder="1" applyAlignment="1" applyProtection="1">
      <alignment vertical="center"/>
    </xf>
    <xf numFmtId="0" fontId="48" fillId="2" borderId="0" xfId="0" applyFont="1" applyFill="1" applyBorder="1" applyAlignment="1" applyProtection="1">
      <alignment vertical="center"/>
    </xf>
    <xf numFmtId="2" fontId="9" fillId="2" borderId="0" xfId="0" applyNumberFormat="1" applyFont="1" applyFill="1" applyBorder="1" applyProtection="1"/>
    <xf numFmtId="10" fontId="14" fillId="2" borderId="0" xfId="0" applyNumberFormat="1" applyFont="1" applyFill="1" applyBorder="1" applyAlignment="1" applyProtection="1">
      <alignment horizontal="left"/>
    </xf>
    <xf numFmtId="0" fontId="9" fillId="2" borderId="28" xfId="0" applyFont="1" applyFill="1" applyBorder="1" applyProtection="1"/>
    <xf numFmtId="0" fontId="17" fillId="2" borderId="28" xfId="0" applyFont="1" applyFill="1" applyBorder="1" applyProtection="1"/>
    <xf numFmtId="0" fontId="17" fillId="0" borderId="0" xfId="0" applyFont="1" applyFill="1" applyBorder="1" applyProtection="1"/>
    <xf numFmtId="0" fontId="9" fillId="0" borderId="0" xfId="0" applyFont="1" applyFill="1" applyAlignment="1" applyProtection="1">
      <alignment horizontal="center"/>
    </xf>
    <xf numFmtId="165" fontId="19" fillId="0" borderId="0" xfId="0" applyNumberFormat="1" applyFont="1" applyFill="1" applyBorder="1" applyAlignment="1" applyProtection="1"/>
    <xf numFmtId="0" fontId="17" fillId="0" borderId="0" xfId="0" applyFont="1" applyFill="1" applyBorder="1" applyAlignment="1" applyProtection="1"/>
    <xf numFmtId="0" fontId="20" fillId="0" borderId="0" xfId="1" applyFont="1" applyFill="1" applyBorder="1" applyAlignment="1" applyProtection="1"/>
    <xf numFmtId="0" fontId="14" fillId="0" borderId="0" xfId="0" applyFont="1" applyFill="1" applyBorder="1" applyAlignment="1" applyProtection="1">
      <alignment vertical="center"/>
    </xf>
    <xf numFmtId="0" fontId="35" fillId="0" borderId="0" xfId="0" applyNumberFormat="1" applyFont="1" applyFill="1" applyBorder="1" applyAlignment="1" applyProtection="1"/>
    <xf numFmtId="166" fontId="14" fillId="0" borderId="0" xfId="0" applyNumberFormat="1" applyFont="1" applyFill="1" applyBorder="1" applyAlignment="1" applyProtection="1"/>
    <xf numFmtId="0" fontId="17" fillId="0" borderId="0" xfId="0" applyFont="1" applyFill="1" applyAlignment="1" applyProtection="1"/>
    <xf numFmtId="2" fontId="9" fillId="2" borderId="2" xfId="0" applyNumberFormat="1" applyFont="1" applyFill="1" applyBorder="1" applyAlignment="1" applyProtection="1">
      <alignment horizontal="center" vertical="center"/>
      <protection locked="0"/>
    </xf>
    <xf numFmtId="2" fontId="9" fillId="2" borderId="24" xfId="0" applyNumberFormat="1" applyFont="1" applyFill="1" applyBorder="1" applyAlignment="1" applyProtection="1">
      <alignment horizontal="center" vertical="center"/>
      <protection locked="0"/>
    </xf>
    <xf numFmtId="0" fontId="15" fillId="2" borderId="16" xfId="0" applyFont="1" applyFill="1" applyBorder="1" applyAlignment="1" applyProtection="1">
      <alignment vertical="center"/>
    </xf>
    <xf numFmtId="0" fontId="15" fillId="2" borderId="17" xfId="0" applyFont="1" applyFill="1" applyBorder="1" applyAlignment="1" applyProtection="1">
      <alignment vertical="center"/>
    </xf>
    <xf numFmtId="0" fontId="15" fillId="2" borderId="39" xfId="0" applyFont="1" applyFill="1" applyBorder="1" applyAlignment="1" applyProtection="1">
      <alignment vertical="center"/>
    </xf>
    <xf numFmtId="10" fontId="28" fillId="2" borderId="0" xfId="0" applyNumberFormat="1" applyFont="1" applyFill="1" applyBorder="1" applyAlignment="1" applyProtection="1">
      <alignment horizontal="left" vertical="center"/>
    </xf>
    <xf numFmtId="10" fontId="28" fillId="2" borderId="0" xfId="2" quotePrefix="1" applyNumberFormat="1" applyFont="1" applyFill="1" applyBorder="1" applyAlignment="1" applyProtection="1">
      <alignment horizontal="left" vertical="center"/>
    </xf>
    <xf numFmtId="0" fontId="14" fillId="2" borderId="0" xfId="0" applyFont="1" applyFill="1" applyAlignment="1" applyProtection="1">
      <alignment vertical="center"/>
    </xf>
    <xf numFmtId="168" fontId="14" fillId="2" borderId="0" xfId="0" applyNumberFormat="1" applyFont="1" applyFill="1" applyAlignment="1" applyProtection="1">
      <alignment horizontal="left" vertical="center"/>
    </xf>
    <xf numFmtId="168" fontId="28" fillId="2" borderId="0" xfId="0" applyNumberFormat="1" applyFont="1" applyFill="1" applyBorder="1" applyAlignment="1" applyProtection="1">
      <alignment vertical="center"/>
    </xf>
    <xf numFmtId="0" fontId="49" fillId="2" borderId="4" xfId="0" applyFont="1" applyFill="1" applyBorder="1" applyProtection="1"/>
    <xf numFmtId="0" fontId="9" fillId="2" borderId="0" xfId="0" applyFont="1" applyFill="1" applyAlignment="1" applyProtection="1">
      <alignment horizontal="center"/>
    </xf>
    <xf numFmtId="10" fontId="9" fillId="2" borderId="0" xfId="0" applyNumberFormat="1" applyFont="1" applyFill="1" applyBorder="1" applyAlignment="1" applyProtection="1"/>
    <xf numFmtId="0" fontId="15" fillId="2" borderId="0" xfId="0" applyFont="1" applyFill="1" applyBorder="1" applyAlignment="1" applyProtection="1">
      <alignment vertical="center"/>
    </xf>
    <xf numFmtId="10" fontId="9" fillId="2" borderId="0" xfId="0" applyNumberFormat="1" applyFont="1" applyFill="1" applyBorder="1" applyProtection="1"/>
    <xf numFmtId="0" fontId="14" fillId="2" borderId="0" xfId="0" applyFont="1" applyFill="1" applyBorder="1" applyAlignment="1" applyProtection="1">
      <alignment horizontal="center"/>
    </xf>
    <xf numFmtId="170" fontId="14" fillId="2" borderId="0" xfId="0" applyNumberFormat="1" applyFont="1" applyFill="1" applyBorder="1" applyProtection="1"/>
    <xf numFmtId="169" fontId="14" fillId="2" borderId="0" xfId="0" applyNumberFormat="1" applyFont="1" applyFill="1" applyBorder="1" applyAlignment="1" applyProtection="1">
      <alignment horizontal="center" vertical="center"/>
    </xf>
    <xf numFmtId="170" fontId="33" fillId="2" borderId="0" xfId="0" applyNumberFormat="1" applyFont="1" applyFill="1" applyBorder="1" applyProtection="1"/>
    <xf numFmtId="9" fontId="9" fillId="2" borderId="0" xfId="0" applyNumberFormat="1" applyFont="1" applyFill="1" applyBorder="1" applyAlignment="1" applyProtection="1">
      <alignment horizontal="center"/>
    </xf>
    <xf numFmtId="10" fontId="5" fillId="2" borderId="0" xfId="0" applyNumberFormat="1" applyFont="1" applyFill="1" applyBorder="1" applyProtection="1"/>
    <xf numFmtId="170" fontId="5" fillId="2" borderId="0" xfId="0" applyNumberFormat="1" applyFont="1" applyFill="1" applyBorder="1" applyAlignment="1" applyProtection="1">
      <alignment horizontal="center"/>
    </xf>
    <xf numFmtId="2" fontId="9" fillId="2" borderId="27" xfId="0" applyNumberFormat="1" applyFont="1" applyFill="1" applyBorder="1" applyAlignment="1" applyProtection="1">
      <alignment horizontal="center" vertical="center"/>
    </xf>
    <xf numFmtId="2" fontId="9" fillId="2" borderId="28" xfId="0" applyNumberFormat="1" applyFont="1" applyFill="1" applyBorder="1" applyAlignment="1" applyProtection="1">
      <alignment horizontal="center" vertical="center"/>
    </xf>
    <xf numFmtId="2" fontId="9" fillId="2" borderId="29" xfId="0" applyNumberFormat="1" applyFont="1" applyFill="1" applyBorder="1" applyAlignment="1" applyProtection="1">
      <alignment horizontal="center" vertical="center"/>
    </xf>
    <xf numFmtId="2" fontId="9" fillId="2" borderId="1" xfId="0" applyNumberFormat="1" applyFont="1" applyFill="1" applyBorder="1" applyAlignment="1" applyProtection="1">
      <alignment horizontal="center" vertical="center"/>
    </xf>
    <xf numFmtId="0" fontId="9" fillId="2" borderId="1" xfId="0" applyFont="1" applyFill="1" applyBorder="1" applyAlignment="1" applyProtection="1">
      <alignment horizontal="center" vertical="center"/>
    </xf>
    <xf numFmtId="10" fontId="9" fillId="2" borderId="1" xfId="0" applyNumberFormat="1" applyFont="1" applyFill="1" applyBorder="1" applyAlignment="1" applyProtection="1">
      <alignment horizontal="right"/>
    </xf>
    <xf numFmtId="171" fontId="5" fillId="2" borderId="1" xfId="0" applyNumberFormat="1" applyFont="1" applyFill="1" applyBorder="1" applyAlignment="1" applyProtection="1">
      <alignment horizontal="right"/>
    </xf>
    <xf numFmtId="0" fontId="28" fillId="2" borderId="0" xfId="0" applyFont="1" applyFill="1" applyBorder="1" applyAlignment="1" applyProtection="1">
      <alignment vertical="center"/>
    </xf>
    <xf numFmtId="0" fontId="31" fillId="2" borderId="0" xfId="0" applyFont="1" applyFill="1" applyBorder="1" applyProtection="1"/>
    <xf numFmtId="2" fontId="9" fillId="2" borderId="1" xfId="0" applyNumberFormat="1" applyFont="1" applyFill="1" applyBorder="1" applyAlignment="1" applyProtection="1">
      <alignment horizontal="right"/>
    </xf>
    <xf numFmtId="0" fontId="32" fillId="2" borderId="0" xfId="0" applyFont="1" applyFill="1" applyBorder="1" applyProtection="1"/>
    <xf numFmtId="10" fontId="9" fillId="2" borderId="1" xfId="0" applyNumberFormat="1" applyFont="1" applyFill="1" applyBorder="1" applyProtection="1"/>
    <xf numFmtId="166" fontId="14" fillId="2" borderId="0" xfId="0" applyNumberFormat="1" applyFont="1" applyFill="1" applyBorder="1" applyAlignment="1" applyProtection="1">
      <alignment horizontal="center" vertical="center"/>
    </xf>
    <xf numFmtId="0" fontId="9" fillId="2" borderId="1" xfId="0" applyNumberFormat="1" applyFont="1" applyFill="1" applyBorder="1" applyProtection="1"/>
    <xf numFmtId="0" fontId="9" fillId="2" borderId="0" xfId="0" applyNumberFormat="1" applyFont="1" applyFill="1" applyBorder="1" applyAlignment="1" applyProtection="1">
      <alignment horizontal="center"/>
    </xf>
    <xf numFmtId="0" fontId="9" fillId="2" borderId="4" xfId="0" applyFont="1" applyFill="1" applyBorder="1" applyProtection="1"/>
    <xf numFmtId="0" fontId="9" fillId="2" borderId="5" xfId="0" applyFont="1" applyFill="1" applyBorder="1" applyAlignment="1" applyProtection="1">
      <alignment horizontal="center"/>
    </xf>
    <xf numFmtId="0" fontId="9" fillId="2" borderId="6" xfId="0" applyFont="1" applyFill="1" applyBorder="1" applyProtection="1"/>
    <xf numFmtId="1" fontId="28" fillId="3" borderId="7" xfId="0" applyNumberFormat="1" applyFont="1" applyFill="1" applyBorder="1" applyAlignment="1" applyProtection="1">
      <alignment horizontal="center" vertical="center"/>
      <protection locked="0"/>
    </xf>
    <xf numFmtId="0" fontId="13" fillId="2" borderId="0" xfId="0" applyFont="1" applyFill="1" applyBorder="1" applyAlignment="1" applyProtection="1">
      <alignment horizontal="left" vertical="center"/>
    </xf>
    <xf numFmtId="168" fontId="13" fillId="3" borderId="0" xfId="0" applyNumberFormat="1" applyFont="1" applyFill="1" applyBorder="1" applyAlignment="1" applyProtection="1">
      <alignment horizontal="center" vertical="center"/>
      <protection locked="0"/>
    </xf>
    <xf numFmtId="0" fontId="13" fillId="2" borderId="0" xfId="0" applyFont="1" applyFill="1" applyBorder="1" applyAlignment="1" applyProtection="1">
      <alignment horizontal="left"/>
    </xf>
    <xf numFmtId="2" fontId="28" fillId="3" borderId="2" xfId="0" applyNumberFormat="1" applyFont="1" applyFill="1" applyBorder="1" applyAlignment="1" applyProtection="1">
      <alignment horizontal="center" vertical="center"/>
      <protection locked="0"/>
    </xf>
    <xf numFmtId="10" fontId="5" fillId="2" borderId="0" xfId="0" applyNumberFormat="1" applyFont="1" applyFill="1" applyBorder="1" applyAlignment="1" applyProtection="1">
      <alignment horizontal="center"/>
    </xf>
    <xf numFmtId="1" fontId="34" fillId="2" borderId="0" xfId="0" applyNumberFormat="1" applyFont="1" applyFill="1" applyBorder="1" applyAlignment="1" applyProtection="1">
      <alignment horizontal="center"/>
    </xf>
    <xf numFmtId="0" fontId="2" fillId="2" borderId="0" xfId="0" applyFont="1" applyFill="1" applyBorder="1" applyAlignment="1" applyProtection="1">
      <alignment horizontal="left"/>
    </xf>
    <xf numFmtId="0" fontId="34" fillId="2" borderId="0" xfId="0" applyFont="1" applyFill="1" applyBorder="1" applyAlignment="1" applyProtection="1">
      <alignment horizontal="left"/>
    </xf>
    <xf numFmtId="1" fontId="34" fillId="2" borderId="0" xfId="0" applyNumberFormat="1" applyFont="1" applyFill="1" applyBorder="1" applyAlignment="1" applyProtection="1">
      <alignment horizontal="left"/>
    </xf>
    <xf numFmtId="0" fontId="51" fillId="4" borderId="0" xfId="0" applyFont="1" applyFill="1" applyBorder="1" applyAlignment="1" applyProtection="1">
      <alignment vertical="center" textRotation="180" wrapText="1"/>
    </xf>
    <xf numFmtId="0" fontId="9" fillId="4" borderId="0" xfId="0" applyFont="1" applyFill="1" applyBorder="1" applyAlignment="1" applyProtection="1">
      <alignment wrapText="1"/>
    </xf>
    <xf numFmtId="10" fontId="34" fillId="2" borderId="35" xfId="0" applyNumberFormat="1" applyFont="1" applyFill="1" applyBorder="1" applyAlignment="1" applyProtection="1">
      <alignment horizontal="center" vertical="center"/>
    </xf>
    <xf numFmtId="10" fontId="34" fillId="2" borderId="2" xfId="0" applyNumberFormat="1" applyFont="1" applyFill="1" applyBorder="1" applyAlignment="1" applyProtection="1">
      <alignment horizontal="center" vertical="center"/>
    </xf>
    <xf numFmtId="10" fontId="34" fillId="2" borderId="33" xfId="0" applyNumberFormat="1" applyFont="1" applyFill="1" applyBorder="1" applyAlignment="1" applyProtection="1">
      <alignment horizontal="center" vertical="center"/>
    </xf>
    <xf numFmtId="10" fontId="54" fillId="2" borderId="2" xfId="2" applyNumberFormat="1" applyFont="1" applyFill="1" applyBorder="1" applyAlignment="1" applyProtection="1">
      <alignment horizontal="center" vertical="center"/>
    </xf>
    <xf numFmtId="10" fontId="34" fillId="2" borderId="18" xfId="2" applyNumberFormat="1" applyFont="1" applyFill="1" applyBorder="1" applyAlignment="1" applyProtection="1">
      <alignment horizontal="center" vertical="center"/>
    </xf>
    <xf numFmtId="10" fontId="13" fillId="2" borderId="18" xfId="2" applyNumberFormat="1" applyFont="1" applyFill="1" applyBorder="1" applyAlignment="1" applyProtection="1">
      <alignment horizontal="center" vertical="center"/>
    </xf>
    <xf numFmtId="10" fontId="51" fillId="2" borderId="19" xfId="0" applyNumberFormat="1" applyFont="1" applyFill="1" applyBorder="1" applyAlignment="1" applyProtection="1">
      <alignment horizontal="center" vertical="center"/>
    </xf>
    <xf numFmtId="10" fontId="54" fillId="2" borderId="18" xfId="2" applyNumberFormat="1" applyFont="1" applyFill="1" applyBorder="1" applyAlignment="1" applyProtection="1">
      <alignment horizontal="center" vertical="center"/>
    </xf>
    <xf numFmtId="10" fontId="51" fillId="2" borderId="21" xfId="0" applyNumberFormat="1" applyFont="1" applyFill="1" applyBorder="1" applyAlignment="1" applyProtection="1">
      <alignment horizontal="center" vertical="center"/>
    </xf>
    <xf numFmtId="10" fontId="51" fillId="2" borderId="23" xfId="0" applyNumberFormat="1" applyFont="1" applyFill="1" applyBorder="1" applyAlignment="1" applyProtection="1">
      <alignment horizontal="center" vertical="center"/>
    </xf>
    <xf numFmtId="10" fontId="13" fillId="2" borderId="2" xfId="2" applyNumberFormat="1" applyFont="1" applyFill="1" applyBorder="1" applyAlignment="1" applyProtection="1">
      <alignment horizontal="center" vertical="center"/>
    </xf>
    <xf numFmtId="0" fontId="13" fillId="4" borderId="0" xfId="0" applyFont="1" applyFill="1" applyProtection="1"/>
    <xf numFmtId="0" fontId="13" fillId="4" borderId="0" xfId="0" applyFont="1" applyFill="1" applyBorder="1" applyProtection="1"/>
    <xf numFmtId="0" fontId="28" fillId="4" borderId="0" xfId="0" applyFont="1" applyFill="1" applyAlignment="1" applyProtection="1">
      <alignment vertical="center" textRotation="180"/>
    </xf>
    <xf numFmtId="10" fontId="34" fillId="2" borderId="2" xfId="2" applyNumberFormat="1" applyFont="1" applyFill="1" applyBorder="1" applyAlignment="1" applyProtection="1">
      <alignment horizontal="center" vertical="center"/>
    </xf>
    <xf numFmtId="10" fontId="51" fillId="2" borderId="2" xfId="2" applyNumberFormat="1" applyFont="1" applyFill="1" applyBorder="1" applyAlignment="1" applyProtection="1">
      <alignment horizontal="center" vertical="center"/>
    </xf>
    <xf numFmtId="0" fontId="28" fillId="0" borderId="0" xfId="0" applyFont="1" applyFill="1" applyAlignment="1" applyProtection="1">
      <alignment vertical="center" textRotation="180"/>
    </xf>
    <xf numFmtId="0" fontId="13" fillId="0" borderId="0" xfId="0" applyFont="1" applyFill="1" applyProtection="1"/>
    <xf numFmtId="0" fontId="13" fillId="0" borderId="0" xfId="0" applyFont="1" applyProtection="1"/>
    <xf numFmtId="10" fontId="13" fillId="2" borderId="2" xfId="0" applyNumberFormat="1" applyFont="1" applyFill="1" applyBorder="1" applyAlignment="1" applyProtection="1">
      <alignment horizontal="center" vertical="center"/>
    </xf>
    <xf numFmtId="10" fontId="54" fillId="2" borderId="2" xfId="0" applyNumberFormat="1" applyFont="1" applyFill="1" applyBorder="1" applyAlignment="1" applyProtection="1">
      <alignment horizontal="center" vertical="center"/>
    </xf>
    <xf numFmtId="10" fontId="13" fillId="10" borderId="7" xfId="2" applyNumberFormat="1" applyFont="1" applyFill="1" applyBorder="1" applyAlignment="1" applyProtection="1">
      <alignment horizontal="center" vertical="center"/>
    </xf>
    <xf numFmtId="10" fontId="34" fillId="7" borderId="22" xfId="0" applyNumberFormat="1" applyFont="1" applyFill="1" applyBorder="1" applyAlignment="1" applyProtection="1">
      <alignment horizontal="center" vertical="center"/>
    </xf>
    <xf numFmtId="10" fontId="13" fillId="7" borderId="22" xfId="0" applyNumberFormat="1" applyFont="1" applyFill="1" applyBorder="1" applyAlignment="1" applyProtection="1">
      <alignment horizontal="center" vertical="center"/>
    </xf>
    <xf numFmtId="10" fontId="54" fillId="2" borderId="22" xfId="2" applyNumberFormat="1" applyFont="1" applyFill="1" applyBorder="1" applyAlignment="1" applyProtection="1">
      <alignment horizontal="center" vertical="center"/>
    </xf>
    <xf numFmtId="10" fontId="13" fillId="7" borderId="22" xfId="2" applyNumberFormat="1" applyFont="1" applyFill="1" applyBorder="1" applyAlignment="1" applyProtection="1">
      <alignment horizontal="center" vertical="center"/>
    </xf>
    <xf numFmtId="10" fontId="54" fillId="2" borderId="25" xfId="0" applyNumberFormat="1" applyFont="1" applyFill="1" applyBorder="1" applyAlignment="1" applyProtection="1">
      <alignment horizontal="center" vertical="center"/>
    </xf>
    <xf numFmtId="10" fontId="41" fillId="6" borderId="2" xfId="0" applyNumberFormat="1" applyFont="1" applyFill="1" applyBorder="1" applyAlignment="1" applyProtection="1">
      <alignment horizontal="center" vertical="center"/>
    </xf>
    <xf numFmtId="2" fontId="41" fillId="2" borderId="2" xfId="0" applyNumberFormat="1" applyFont="1" applyFill="1" applyBorder="1" applyAlignment="1" applyProtection="1">
      <alignment horizontal="center" vertical="center"/>
    </xf>
    <xf numFmtId="1" fontId="48" fillId="2" borderId="2" xfId="0" applyNumberFormat="1" applyFont="1" applyFill="1" applyBorder="1" applyAlignment="1" applyProtection="1">
      <alignment horizontal="left" vertical="center"/>
    </xf>
    <xf numFmtId="2" fontId="52" fillId="6" borderId="2" xfId="0" applyNumberFormat="1" applyFont="1" applyFill="1" applyBorder="1" applyAlignment="1" applyProtection="1">
      <alignment horizontal="center" vertical="center"/>
    </xf>
    <xf numFmtId="10" fontId="52" fillId="6" borderId="2" xfId="0" applyNumberFormat="1" applyFont="1" applyFill="1" applyBorder="1" applyAlignment="1" applyProtection="1">
      <alignment horizontal="center" vertical="center"/>
    </xf>
    <xf numFmtId="165" fontId="15" fillId="2" borderId="0" xfId="0" applyNumberFormat="1" applyFont="1" applyFill="1" applyBorder="1" applyAlignment="1" applyProtection="1"/>
    <xf numFmtId="0" fontId="35" fillId="2" borderId="0" xfId="0" applyFont="1" applyFill="1" applyBorder="1" applyAlignment="1" applyProtection="1"/>
    <xf numFmtId="0" fontId="59" fillId="2" borderId="0" xfId="1" applyFont="1" applyFill="1" applyBorder="1" applyAlignment="1" applyProtection="1"/>
    <xf numFmtId="2" fontId="46" fillId="2" borderId="0" xfId="0" applyNumberFormat="1" applyFont="1" applyFill="1" applyBorder="1" applyAlignment="1" applyProtection="1">
      <alignment vertical="center"/>
    </xf>
    <xf numFmtId="2" fontId="60" fillId="2" borderId="0" xfId="0" applyNumberFormat="1" applyFont="1" applyFill="1" applyBorder="1" applyAlignment="1" applyProtection="1">
      <alignment horizontal="left" vertical="center"/>
    </xf>
    <xf numFmtId="2" fontId="60" fillId="2" borderId="0" xfId="0" applyNumberFormat="1" applyFont="1" applyFill="1" applyBorder="1" applyAlignment="1" applyProtection="1">
      <alignment vertical="center"/>
    </xf>
    <xf numFmtId="0" fontId="61" fillId="2" borderId="0" xfId="1" applyFont="1" applyFill="1" applyBorder="1" applyAlignment="1" applyProtection="1">
      <alignment horizontal="left"/>
    </xf>
    <xf numFmtId="0" fontId="40" fillId="0" borderId="0" xfId="0" applyNumberFormat="1" applyFont="1" applyFill="1" applyBorder="1" applyAlignment="1" applyProtection="1"/>
    <xf numFmtId="171" fontId="12" fillId="0" borderId="0" xfId="0" applyNumberFormat="1" applyFont="1" applyFill="1" applyBorder="1" applyAlignment="1" applyProtection="1">
      <alignment horizontal="center" vertical="center"/>
    </xf>
    <xf numFmtId="0" fontId="17" fillId="0" borderId="0" xfId="0" applyFont="1" applyFill="1" applyBorder="1" applyAlignment="1" applyProtection="1">
      <alignment vertical="center"/>
    </xf>
    <xf numFmtId="0" fontId="9" fillId="0" borderId="0" xfId="0" applyFont="1" applyFill="1" applyBorder="1" applyAlignment="1" applyProtection="1">
      <alignment vertical="center"/>
    </xf>
    <xf numFmtId="0" fontId="46" fillId="0" borderId="0" xfId="0" applyFont="1" applyFill="1" applyBorder="1" applyAlignment="1" applyProtection="1">
      <alignment vertical="center"/>
    </xf>
    <xf numFmtId="0" fontId="17" fillId="0" borderId="0" xfId="0" applyFont="1"/>
    <xf numFmtId="168" fontId="17" fillId="10" borderId="35" xfId="0" applyNumberFormat="1" applyFont="1" applyFill="1" applyBorder="1" applyAlignment="1">
      <alignment horizontal="center"/>
    </xf>
    <xf numFmtId="168" fontId="17" fillId="10" borderId="2" xfId="0" applyNumberFormat="1" applyFont="1" applyFill="1" applyBorder="1" applyAlignment="1">
      <alignment horizontal="center"/>
    </xf>
    <xf numFmtId="168" fontId="17" fillId="7" borderId="2" xfId="0" applyNumberFormat="1" applyFont="1" applyFill="1" applyBorder="1" applyAlignment="1">
      <alignment horizontal="center"/>
    </xf>
    <xf numFmtId="0" fontId="0" fillId="2" borderId="0" xfId="0" applyFill="1"/>
    <xf numFmtId="0" fontId="3" fillId="2" borderId="0" xfId="0" applyFont="1" applyFill="1" applyAlignment="1">
      <alignment horizontal="center" vertical="center"/>
    </xf>
    <xf numFmtId="0" fontId="17" fillId="2" borderId="0" xfId="0" applyFont="1" applyFill="1"/>
    <xf numFmtId="0" fontId="64" fillId="2" borderId="0" xfId="0" applyFont="1" applyFill="1" applyBorder="1" applyAlignment="1">
      <alignment vertical="center" wrapText="1"/>
    </xf>
    <xf numFmtId="0" fontId="65" fillId="2" borderId="0" xfId="0" applyFont="1" applyFill="1" applyBorder="1" applyAlignment="1">
      <alignment vertical="center" wrapText="1"/>
    </xf>
    <xf numFmtId="168" fontId="17" fillId="10" borderId="21" xfId="0" applyNumberFormat="1" applyFont="1" applyFill="1" applyBorder="1" applyAlignment="1">
      <alignment horizontal="center"/>
    </xf>
    <xf numFmtId="168" fontId="17" fillId="4" borderId="21" xfId="0" applyNumberFormat="1" applyFont="1" applyFill="1" applyBorder="1" applyAlignment="1">
      <alignment horizontal="center"/>
    </xf>
    <xf numFmtId="168" fontId="14" fillId="9" borderId="18" xfId="2" applyNumberFormat="1" applyFont="1" applyFill="1" applyBorder="1" applyAlignment="1" applyProtection="1">
      <alignment horizontal="center" vertical="center"/>
    </xf>
    <xf numFmtId="168" fontId="44" fillId="9" borderId="2" xfId="0" applyNumberFormat="1" applyFont="1" applyFill="1" applyBorder="1" applyAlignment="1" applyProtection="1">
      <alignment horizontal="center" vertical="center"/>
    </xf>
    <xf numFmtId="168" fontId="14" fillId="9" borderId="2" xfId="0" applyNumberFormat="1" applyFont="1" applyFill="1" applyBorder="1" applyAlignment="1" applyProtection="1">
      <alignment horizontal="center" vertical="center"/>
    </xf>
    <xf numFmtId="1" fontId="14" fillId="9" borderId="2" xfId="0" applyNumberFormat="1" applyFont="1" applyFill="1" applyBorder="1" applyAlignment="1" applyProtection="1">
      <alignment horizontal="center" vertical="center"/>
    </xf>
    <xf numFmtId="0" fontId="0" fillId="2" borderId="0" xfId="0" applyFill="1" applyBorder="1"/>
    <xf numFmtId="170" fontId="17" fillId="10" borderId="35" xfId="0" applyNumberFormat="1" applyFont="1" applyFill="1" applyBorder="1" applyAlignment="1">
      <alignment horizontal="center"/>
    </xf>
    <xf numFmtId="170" fontId="17" fillId="10" borderId="38" xfId="0" applyNumberFormat="1" applyFont="1" applyFill="1" applyBorder="1"/>
    <xf numFmtId="170" fontId="32" fillId="10" borderId="2" xfId="0" applyNumberFormat="1" applyFont="1" applyFill="1" applyBorder="1" applyAlignment="1">
      <alignment horizontal="center" vertical="center"/>
    </xf>
    <xf numFmtId="170" fontId="17" fillId="10" borderId="22" xfId="0" applyNumberFormat="1" applyFont="1" applyFill="1" applyBorder="1"/>
    <xf numFmtId="170" fontId="17" fillId="10" borderId="2" xfId="0" applyNumberFormat="1" applyFont="1" applyFill="1" applyBorder="1" applyAlignment="1">
      <alignment horizontal="center"/>
    </xf>
    <xf numFmtId="0" fontId="35" fillId="2" borderId="0" xfId="0" applyFont="1" applyFill="1" applyBorder="1" applyAlignment="1" applyProtection="1">
      <alignment vertical="center"/>
    </xf>
    <xf numFmtId="10" fontId="37" fillId="10" borderId="2" xfId="2" applyNumberFormat="1" applyFont="1" applyFill="1" applyBorder="1" applyAlignment="1" applyProtection="1">
      <alignment horizontal="center" vertical="center"/>
    </xf>
    <xf numFmtId="172" fontId="37" fillId="10" borderId="15" xfId="2" applyNumberFormat="1" applyFont="1" applyFill="1" applyBorder="1" applyAlignment="1" applyProtection="1">
      <alignment horizontal="center" vertical="center"/>
    </xf>
    <xf numFmtId="10" fontId="37" fillId="2" borderId="2" xfId="2" applyNumberFormat="1" applyFont="1" applyFill="1" applyBorder="1" applyAlignment="1" applyProtection="1">
      <alignment horizontal="center" vertical="center"/>
    </xf>
    <xf numFmtId="172" fontId="37" fillId="2" borderId="2" xfId="2" applyNumberFormat="1" applyFont="1" applyFill="1" applyBorder="1" applyAlignment="1" applyProtection="1">
      <alignment horizontal="center" vertical="center"/>
    </xf>
    <xf numFmtId="172" fontId="37" fillId="10" borderId="2" xfId="2" applyNumberFormat="1" applyFont="1" applyFill="1" applyBorder="1" applyAlignment="1" applyProtection="1">
      <alignment horizontal="center" vertical="center"/>
    </xf>
    <xf numFmtId="172" fontId="37" fillId="10" borderId="2" xfId="0" applyNumberFormat="1" applyFont="1" applyFill="1" applyBorder="1" applyAlignment="1" applyProtection="1">
      <alignment horizontal="center" vertical="center"/>
    </xf>
    <xf numFmtId="168" fontId="17" fillId="10" borderId="43" xfId="0" applyNumberFormat="1" applyFont="1" applyFill="1" applyBorder="1" applyAlignment="1">
      <alignment horizontal="center"/>
    </xf>
    <xf numFmtId="0" fontId="0" fillId="2" borderId="30" xfId="0" applyFill="1" applyBorder="1" applyAlignment="1">
      <alignment horizontal="center"/>
    </xf>
    <xf numFmtId="0" fontId="13" fillId="2" borderId="0" xfId="0" applyFont="1" applyFill="1" applyBorder="1" applyProtection="1"/>
    <xf numFmtId="169" fontId="13" fillId="2" borderId="0" xfId="0" applyNumberFormat="1" applyFont="1" applyFill="1" applyBorder="1" applyProtection="1"/>
    <xf numFmtId="2" fontId="13" fillId="2" borderId="0" xfId="2" applyNumberFormat="1" applyFont="1" applyFill="1" applyBorder="1" applyAlignment="1" applyProtection="1">
      <alignment horizontal="center" vertical="center"/>
    </xf>
    <xf numFmtId="2" fontId="9" fillId="2" borderId="0" xfId="0" applyNumberFormat="1" applyFont="1" applyFill="1" applyBorder="1" applyAlignment="1" applyProtection="1">
      <alignment vertical="center"/>
    </xf>
    <xf numFmtId="0" fontId="13" fillId="2" borderId="0" xfId="0" applyFont="1" applyFill="1" applyBorder="1" applyAlignment="1" applyProtection="1">
      <alignment horizontal="center" vertical="center"/>
    </xf>
    <xf numFmtId="172" fontId="14" fillId="6" borderId="25" xfId="0" applyNumberFormat="1" applyFont="1" applyFill="1" applyBorder="1" applyAlignment="1" applyProtection="1">
      <alignment horizontal="center" vertical="center"/>
    </xf>
    <xf numFmtId="0" fontId="20" fillId="2" borderId="0" xfId="1" applyFont="1" applyFill="1" applyAlignment="1" applyProtection="1"/>
    <xf numFmtId="168" fontId="32" fillId="13" borderId="21" xfId="0" applyNumberFormat="1" applyFont="1" applyFill="1" applyBorder="1" applyAlignment="1">
      <alignment horizontal="center"/>
    </xf>
    <xf numFmtId="170" fontId="32" fillId="13" borderId="2" xfId="0" applyNumberFormat="1" applyFont="1" applyFill="1" applyBorder="1" applyAlignment="1">
      <alignment horizontal="center"/>
    </xf>
    <xf numFmtId="168" fontId="32" fillId="13" borderId="2" xfId="0" applyNumberFormat="1" applyFont="1" applyFill="1" applyBorder="1" applyAlignment="1">
      <alignment horizontal="center"/>
    </xf>
    <xf numFmtId="170" fontId="32" fillId="13" borderId="22" xfId="0" applyNumberFormat="1" applyFont="1" applyFill="1" applyBorder="1"/>
    <xf numFmtId="168" fontId="32" fillId="10" borderId="21" xfId="0" applyNumberFormat="1" applyFont="1" applyFill="1" applyBorder="1" applyAlignment="1">
      <alignment horizontal="center"/>
    </xf>
    <xf numFmtId="170" fontId="32" fillId="10" borderId="2" xfId="0" applyNumberFormat="1" applyFont="1" applyFill="1" applyBorder="1" applyAlignment="1">
      <alignment horizontal="center"/>
    </xf>
    <xf numFmtId="168" fontId="32" fillId="10" borderId="2" xfId="0" applyNumberFormat="1" applyFont="1" applyFill="1" applyBorder="1" applyAlignment="1">
      <alignment horizontal="center"/>
    </xf>
    <xf numFmtId="170" fontId="32" fillId="10" borderId="22" xfId="0" applyNumberFormat="1" applyFont="1" applyFill="1" applyBorder="1"/>
    <xf numFmtId="168" fontId="32" fillId="10" borderId="23" xfId="0" applyNumberFormat="1" applyFont="1" applyFill="1" applyBorder="1" applyAlignment="1">
      <alignment horizontal="center"/>
    </xf>
    <xf numFmtId="170" fontId="32" fillId="10" borderId="24" xfId="0" applyNumberFormat="1" applyFont="1" applyFill="1" applyBorder="1" applyAlignment="1">
      <alignment horizontal="center" wrapText="1"/>
    </xf>
    <xf numFmtId="168" fontId="32" fillId="10" borderId="24" xfId="0" applyNumberFormat="1" applyFont="1" applyFill="1" applyBorder="1" applyAlignment="1">
      <alignment horizontal="center"/>
    </xf>
    <xf numFmtId="170" fontId="32" fillId="10" borderId="25" xfId="0" applyNumberFormat="1" applyFont="1" applyFill="1" applyBorder="1"/>
    <xf numFmtId="0" fontId="1" fillId="2" borderId="0" xfId="0" applyFont="1" applyFill="1" applyAlignment="1">
      <alignment horizontal="center" vertical="center"/>
    </xf>
    <xf numFmtId="168" fontId="14" fillId="9" borderId="18" xfId="2" quotePrefix="1" applyNumberFormat="1" applyFont="1" applyFill="1" applyBorder="1" applyAlignment="1" applyProtection="1">
      <alignment horizontal="center" vertical="center"/>
    </xf>
    <xf numFmtId="0" fontId="14" fillId="2" borderId="0" xfId="0" applyFont="1" applyFill="1" applyAlignment="1" applyProtection="1">
      <alignment horizontal="left" vertical="center"/>
    </xf>
    <xf numFmtId="0" fontId="15" fillId="2" borderId="0" xfId="0" applyFont="1" applyFill="1"/>
    <xf numFmtId="0" fontId="46" fillId="2" borderId="0" xfId="0" applyFont="1" applyFill="1"/>
    <xf numFmtId="0" fontId="46" fillId="2" borderId="0" xfId="0" applyFont="1" applyFill="1" applyAlignment="1" applyProtection="1">
      <alignment vertical="center"/>
    </xf>
    <xf numFmtId="10" fontId="71" fillId="2" borderId="0" xfId="0" applyNumberFormat="1" applyFont="1" applyFill="1" applyAlignment="1">
      <alignment horizontal="center" vertical="center"/>
    </xf>
    <xf numFmtId="10" fontId="71" fillId="2" borderId="0" xfId="2" applyNumberFormat="1" applyFont="1" applyFill="1" applyAlignment="1">
      <alignment horizontal="center" vertical="center"/>
    </xf>
    <xf numFmtId="0" fontId="46" fillId="2" borderId="0" xfId="0" applyFont="1" applyFill="1" applyAlignment="1" applyProtection="1">
      <alignment horizontal="center" vertical="center"/>
    </xf>
    <xf numFmtId="0" fontId="46" fillId="2" borderId="0" xfId="0" applyFont="1" applyFill="1" applyAlignment="1">
      <alignment horizontal="left" vertical="center"/>
    </xf>
    <xf numFmtId="0" fontId="46" fillId="2" borderId="0" xfId="0" applyFont="1" applyFill="1" applyAlignment="1">
      <alignment horizontal="center" vertical="center"/>
    </xf>
    <xf numFmtId="0" fontId="17" fillId="2" borderId="0" xfId="0" applyFont="1" applyFill="1" applyAlignment="1">
      <alignment horizontal="left"/>
    </xf>
    <xf numFmtId="0" fontId="73" fillId="2" borderId="0" xfId="0" applyFont="1" applyFill="1"/>
    <xf numFmtId="0" fontId="63" fillId="2" borderId="0" xfId="0" applyFont="1" applyFill="1" applyAlignment="1">
      <alignment vertical="center"/>
    </xf>
    <xf numFmtId="0" fontId="0" fillId="2" borderId="0" xfId="0" applyFill="1" applyAlignment="1">
      <alignment vertical="center"/>
    </xf>
    <xf numFmtId="0" fontId="1" fillId="2" borderId="0" xfId="0" applyFont="1" applyFill="1"/>
    <xf numFmtId="0" fontId="74" fillId="2" borderId="0" xfId="0" applyFont="1" applyFill="1"/>
    <xf numFmtId="10" fontId="28" fillId="2" borderId="0" xfId="0" applyNumberFormat="1" applyFont="1" applyFill="1" applyBorder="1" applyAlignment="1" applyProtection="1">
      <alignment vertical="center" wrapText="1"/>
    </xf>
    <xf numFmtId="172" fontId="40" fillId="2" borderId="0" xfId="0" applyNumberFormat="1" applyFont="1" applyFill="1" applyBorder="1" applyAlignment="1" applyProtection="1">
      <alignment horizontal="center" vertical="center"/>
    </xf>
    <xf numFmtId="10" fontId="76" fillId="2" borderId="0" xfId="2" applyNumberFormat="1" applyFont="1" applyFill="1" applyAlignment="1">
      <alignment horizontal="center" vertical="center"/>
    </xf>
    <xf numFmtId="0" fontId="39" fillId="2" borderId="0" xfId="0" applyFont="1" applyFill="1"/>
    <xf numFmtId="165" fontId="19" fillId="2" borderId="0" xfId="0" applyNumberFormat="1" applyFont="1" applyFill="1" applyBorder="1" applyAlignment="1" applyProtection="1">
      <alignment vertical="center"/>
    </xf>
    <xf numFmtId="0" fontId="20" fillId="2" borderId="0" xfId="1" applyFont="1" applyFill="1" applyBorder="1" applyAlignment="1" applyProtection="1">
      <alignment vertical="center"/>
    </xf>
    <xf numFmtId="0" fontId="19" fillId="4" borderId="20" xfId="0" applyFont="1" applyFill="1" applyBorder="1" applyAlignment="1">
      <alignment horizontal="center"/>
    </xf>
    <xf numFmtId="170" fontId="17" fillId="4" borderId="2" xfId="0" applyNumberFormat="1" applyFont="1" applyFill="1" applyBorder="1" applyAlignment="1">
      <alignment horizontal="center"/>
    </xf>
    <xf numFmtId="170" fontId="32" fillId="4" borderId="2" xfId="0" applyNumberFormat="1" applyFont="1" applyFill="1" applyBorder="1" applyAlignment="1">
      <alignment horizontal="center" vertical="center"/>
    </xf>
    <xf numFmtId="0" fontId="19" fillId="7" borderId="7" xfId="0" applyFont="1" applyFill="1" applyBorder="1" applyAlignment="1">
      <alignment horizontal="center"/>
    </xf>
    <xf numFmtId="170" fontId="17" fillId="7" borderId="22" xfId="0" applyNumberFormat="1" applyFont="1" applyFill="1" applyBorder="1"/>
    <xf numFmtId="0" fontId="0" fillId="2" borderId="0" xfId="0" applyFill="1" applyBorder="1" applyAlignment="1"/>
    <xf numFmtId="2" fontId="28" fillId="2" borderId="0" xfId="0" quotePrefix="1" applyNumberFormat="1" applyFont="1" applyFill="1" applyBorder="1" applyAlignment="1" applyProtection="1">
      <alignment horizontal="left" vertical="center"/>
    </xf>
    <xf numFmtId="2" fontId="9" fillId="2" borderId="0" xfId="0" applyNumberFormat="1" applyFont="1" applyFill="1" applyBorder="1" applyAlignment="1" applyProtection="1">
      <alignment horizontal="center"/>
    </xf>
    <xf numFmtId="2" fontId="14" fillId="2" borderId="0" xfId="2" applyNumberFormat="1" applyFont="1" applyFill="1" applyBorder="1" applyAlignment="1" applyProtection="1">
      <alignment horizontal="center" vertical="center"/>
    </xf>
    <xf numFmtId="168" fontId="17" fillId="7" borderId="21" xfId="0" applyNumberFormat="1" applyFont="1" applyFill="1" applyBorder="1" applyAlignment="1">
      <alignment horizontal="center"/>
    </xf>
    <xf numFmtId="0" fontId="17" fillId="4" borderId="21" xfId="0" applyFont="1" applyFill="1" applyBorder="1" applyAlignment="1">
      <alignment horizontal="center"/>
    </xf>
    <xf numFmtId="168" fontId="17" fillId="4" borderId="45" xfId="0" applyNumberFormat="1" applyFont="1" applyFill="1" applyBorder="1" applyAlignment="1">
      <alignment horizontal="center"/>
    </xf>
    <xf numFmtId="170" fontId="17" fillId="4" borderId="33" xfId="0" applyNumberFormat="1" applyFont="1" applyFill="1" applyBorder="1" applyAlignment="1">
      <alignment horizontal="center"/>
    </xf>
    <xf numFmtId="168" fontId="32" fillId="4" borderId="21" xfId="0" applyNumberFormat="1" applyFont="1" applyFill="1" applyBorder="1" applyAlignment="1">
      <alignment horizontal="center"/>
    </xf>
    <xf numFmtId="170" fontId="32" fillId="4" borderId="2" xfId="0" applyNumberFormat="1" applyFont="1" applyFill="1" applyBorder="1" applyAlignment="1">
      <alignment horizontal="center"/>
    </xf>
    <xf numFmtId="168" fontId="17" fillId="7" borderId="15" xfId="0" applyNumberFormat="1" applyFont="1" applyFill="1" applyBorder="1" applyAlignment="1">
      <alignment horizontal="center"/>
    </xf>
    <xf numFmtId="0" fontId="17" fillId="7" borderId="2" xfId="0" applyFont="1" applyFill="1" applyBorder="1" applyAlignment="1">
      <alignment horizontal="center"/>
    </xf>
    <xf numFmtId="168" fontId="17" fillId="7" borderId="33" xfId="0" applyNumberFormat="1" applyFont="1" applyFill="1" applyBorder="1" applyAlignment="1">
      <alignment horizontal="center"/>
    </xf>
    <xf numFmtId="170" fontId="17" fillId="7" borderId="46" xfId="0" applyNumberFormat="1" applyFont="1" applyFill="1" applyBorder="1"/>
    <xf numFmtId="168" fontId="32" fillId="7" borderId="2" xfId="0" applyNumberFormat="1" applyFont="1" applyFill="1" applyBorder="1" applyAlignment="1">
      <alignment horizontal="center"/>
    </xf>
    <xf numFmtId="170" fontId="32" fillId="7" borderId="22" xfId="0" applyNumberFormat="1" applyFont="1" applyFill="1" applyBorder="1"/>
    <xf numFmtId="168" fontId="32" fillId="4" borderId="43" xfId="0" applyNumberFormat="1" applyFont="1" applyFill="1" applyBorder="1" applyAlignment="1">
      <alignment horizontal="center"/>
    </xf>
    <xf numFmtId="170" fontId="32" fillId="4" borderId="35" xfId="0" applyNumberFormat="1" applyFont="1" applyFill="1" applyBorder="1" applyAlignment="1">
      <alignment horizontal="center"/>
    </xf>
    <xf numFmtId="168" fontId="32" fillId="7" borderId="35" xfId="0" applyNumberFormat="1" applyFont="1" applyFill="1" applyBorder="1" applyAlignment="1">
      <alignment horizontal="center"/>
    </xf>
    <xf numFmtId="170" fontId="32" fillId="7" borderId="38" xfId="0" applyNumberFormat="1" applyFont="1" applyFill="1" applyBorder="1"/>
    <xf numFmtId="168" fontId="17" fillId="10" borderId="48" xfId="0" applyNumberFormat="1" applyFont="1" applyFill="1" applyBorder="1" applyAlignment="1">
      <alignment horizontal="center"/>
    </xf>
    <xf numFmtId="170" fontId="17" fillId="10" borderId="49" xfId="0" applyNumberFormat="1" applyFont="1" applyFill="1" applyBorder="1" applyAlignment="1">
      <alignment horizontal="center"/>
    </xf>
    <xf numFmtId="168" fontId="17" fillId="10" borderId="49" xfId="0" applyNumberFormat="1" applyFont="1" applyFill="1" applyBorder="1" applyAlignment="1">
      <alignment horizontal="center"/>
    </xf>
    <xf numFmtId="170" fontId="17" fillId="10" borderId="50" xfId="0" applyNumberFormat="1" applyFont="1" applyFill="1" applyBorder="1"/>
    <xf numFmtId="0" fontId="14" fillId="11" borderId="33" xfId="0" applyFont="1" applyFill="1" applyBorder="1" applyAlignment="1" applyProtection="1">
      <alignment horizontal="center" vertical="center" wrapText="1"/>
    </xf>
    <xf numFmtId="0" fontId="14" fillId="11" borderId="35" xfId="0" applyFont="1" applyFill="1" applyBorder="1" applyAlignment="1" applyProtection="1">
      <alignment horizontal="center" vertical="center" wrapText="1"/>
    </xf>
    <xf numFmtId="0" fontId="14" fillId="4" borderId="33" xfId="0" applyFont="1" applyFill="1" applyBorder="1" applyAlignment="1" applyProtection="1">
      <alignment horizontal="center" vertical="center" wrapText="1"/>
    </xf>
    <xf numFmtId="0" fontId="14" fillId="4" borderId="35" xfId="0" applyFont="1" applyFill="1" applyBorder="1" applyAlignment="1" applyProtection="1">
      <alignment horizontal="center" vertical="center" wrapText="1"/>
    </xf>
    <xf numFmtId="171" fontId="19" fillId="0" borderId="0" xfId="2" applyNumberFormat="1" applyFont="1" applyFill="1" applyBorder="1" applyAlignment="1" applyProtection="1">
      <alignment horizontal="center" vertical="center"/>
    </xf>
    <xf numFmtId="0" fontId="17" fillId="0" borderId="0" xfId="0" applyFont="1" applyFill="1" applyBorder="1" applyAlignment="1" applyProtection="1">
      <alignment horizontal="center" vertical="center"/>
    </xf>
    <xf numFmtId="10" fontId="46" fillId="0" borderId="0" xfId="2" applyNumberFormat="1" applyFont="1" applyFill="1" applyBorder="1" applyAlignment="1" applyProtection="1">
      <alignment horizontal="center" vertical="center"/>
    </xf>
    <xf numFmtId="10" fontId="46" fillId="0" borderId="0" xfId="0" applyNumberFormat="1" applyFont="1" applyFill="1" applyBorder="1" applyAlignment="1" applyProtection="1">
      <alignment horizontal="center" vertical="center"/>
    </xf>
    <xf numFmtId="0" fontId="62" fillId="0" borderId="0" xfId="0" applyFont="1" applyFill="1" applyBorder="1" applyAlignment="1">
      <alignment horizontal="left"/>
    </xf>
    <xf numFmtId="0" fontId="46" fillId="0" borderId="0" xfId="0" applyFont="1" applyFill="1" applyBorder="1" applyAlignment="1" applyProtection="1">
      <alignment horizontal="center" vertical="center"/>
    </xf>
    <xf numFmtId="0" fontId="63" fillId="0" borderId="0" xfId="0" applyFont="1" applyFill="1" applyBorder="1" applyAlignment="1" applyProtection="1">
      <alignment vertical="center" wrapText="1"/>
    </xf>
    <xf numFmtId="0" fontId="63" fillId="0" borderId="0" xfId="0" applyFont="1" applyFill="1" applyBorder="1" applyAlignment="1" applyProtection="1">
      <alignment vertical="center"/>
    </xf>
    <xf numFmtId="0" fontId="15" fillId="2" borderId="17" xfId="0" applyFont="1" applyFill="1" applyBorder="1" applyAlignment="1" applyProtection="1">
      <alignment horizontal="center" vertical="center"/>
    </xf>
    <xf numFmtId="0" fontId="13" fillId="10" borderId="16" xfId="0" applyFont="1" applyFill="1" applyBorder="1" applyAlignment="1" applyProtection="1">
      <alignment horizontal="center"/>
    </xf>
    <xf numFmtId="0" fontId="13" fillId="10" borderId="17" xfId="0" applyFont="1" applyFill="1" applyBorder="1" applyAlignment="1" applyProtection="1">
      <alignment horizontal="center"/>
    </xf>
    <xf numFmtId="0" fontId="13" fillId="7" borderId="19" xfId="0" applyFont="1" applyFill="1" applyBorder="1" applyAlignment="1" applyProtection="1">
      <alignment horizontal="center" vertical="center" wrapText="1"/>
    </xf>
    <xf numFmtId="0" fontId="13" fillId="7" borderId="32" xfId="0" applyFont="1" applyFill="1" applyBorder="1" applyAlignment="1" applyProtection="1">
      <alignment horizontal="center" vertical="center" wrapText="1"/>
    </xf>
    <xf numFmtId="0" fontId="13" fillId="7" borderId="21" xfId="0" applyFont="1" applyFill="1" applyBorder="1" applyAlignment="1" applyProtection="1">
      <alignment horizontal="center" vertical="center" wrapText="1"/>
    </xf>
    <xf numFmtId="0" fontId="13" fillId="7" borderId="18" xfId="0" applyFont="1" applyFill="1" applyBorder="1" applyAlignment="1" applyProtection="1">
      <alignment horizontal="center" vertical="center" wrapText="1"/>
    </xf>
    <xf numFmtId="0" fontId="13" fillId="7" borderId="23" xfId="0" applyFont="1" applyFill="1" applyBorder="1" applyAlignment="1" applyProtection="1">
      <alignment horizontal="center" vertical="center" wrapText="1"/>
    </xf>
    <xf numFmtId="0" fontId="13" fillId="7" borderId="36" xfId="0" applyFont="1" applyFill="1" applyBorder="1" applyAlignment="1" applyProtection="1">
      <alignment horizontal="center" vertical="center" wrapText="1"/>
    </xf>
    <xf numFmtId="0" fontId="23" fillId="2" borderId="19" xfId="0" applyFont="1" applyFill="1" applyBorder="1" applyAlignment="1" applyProtection="1">
      <alignment horizontal="left" vertical="center"/>
    </xf>
    <xf numFmtId="0" fontId="23" fillId="2" borderId="20" xfId="0" applyFont="1" applyFill="1" applyBorder="1" applyAlignment="1" applyProtection="1">
      <alignment horizontal="left" vertical="center"/>
    </xf>
    <xf numFmtId="164" fontId="41" fillId="2" borderId="0" xfId="0" applyNumberFormat="1" applyFont="1" applyFill="1" applyBorder="1" applyAlignment="1" applyProtection="1">
      <alignment horizontal="center" vertical="center" wrapText="1"/>
    </xf>
    <xf numFmtId="0" fontId="13" fillId="2" borderId="37" xfId="0" applyFont="1" applyFill="1" applyBorder="1" applyAlignment="1" applyProtection="1">
      <alignment horizontal="center" vertical="center"/>
    </xf>
    <xf numFmtId="0" fontId="13" fillId="2" borderId="15" xfId="0" applyFont="1" applyFill="1" applyBorder="1" applyAlignment="1" applyProtection="1">
      <alignment horizontal="center" vertical="center"/>
    </xf>
    <xf numFmtId="0" fontId="13" fillId="6" borderId="21" xfId="0" quotePrefix="1" applyFont="1" applyFill="1" applyBorder="1" applyAlignment="1" applyProtection="1">
      <alignment horizontal="left" vertical="center"/>
    </xf>
    <xf numFmtId="0" fontId="13" fillId="6" borderId="2" xfId="0" quotePrefix="1" applyFont="1" applyFill="1" applyBorder="1" applyAlignment="1" applyProtection="1">
      <alignment horizontal="left" vertical="center"/>
    </xf>
    <xf numFmtId="0" fontId="13" fillId="6" borderId="21" xfId="0" applyFont="1" applyFill="1" applyBorder="1" applyAlignment="1" applyProtection="1">
      <alignment horizontal="left" vertical="center"/>
    </xf>
    <xf numFmtId="0" fontId="13" fillId="6" borderId="2" xfId="0" applyFont="1" applyFill="1" applyBorder="1" applyAlignment="1" applyProtection="1">
      <alignment horizontal="left" vertical="center"/>
    </xf>
    <xf numFmtId="164" fontId="28" fillId="2" borderId="21" xfId="2" applyNumberFormat="1" applyFont="1" applyFill="1" applyBorder="1" applyAlignment="1" applyProtection="1">
      <alignment horizontal="center" vertical="center"/>
    </xf>
    <xf numFmtId="164" fontId="28" fillId="2" borderId="2" xfId="2" applyNumberFormat="1" applyFont="1" applyFill="1" applyBorder="1" applyAlignment="1" applyProtection="1">
      <alignment horizontal="center" vertical="center"/>
    </xf>
    <xf numFmtId="164" fontId="28" fillId="2" borderId="23" xfId="2" applyNumberFormat="1" applyFont="1" applyFill="1" applyBorder="1" applyAlignment="1" applyProtection="1">
      <alignment horizontal="center" vertical="center"/>
    </xf>
    <xf numFmtId="164" fontId="28" fillId="2" borderId="24" xfId="2" applyNumberFormat="1" applyFont="1" applyFill="1" applyBorder="1" applyAlignment="1" applyProtection="1">
      <alignment horizontal="center" vertical="center"/>
    </xf>
    <xf numFmtId="0" fontId="46" fillId="3" borderId="19" xfId="0" applyFont="1" applyFill="1" applyBorder="1" applyAlignment="1" applyProtection="1">
      <alignment horizontal="center" vertical="center"/>
      <protection locked="0"/>
    </xf>
    <xf numFmtId="0" fontId="46" fillId="3" borderId="7" xfId="0" applyFont="1" applyFill="1" applyBorder="1" applyAlignment="1" applyProtection="1">
      <alignment horizontal="center" vertical="center"/>
      <protection locked="0"/>
    </xf>
    <xf numFmtId="0" fontId="47" fillId="2" borderId="20" xfId="0" applyFont="1" applyFill="1" applyBorder="1" applyAlignment="1" applyProtection="1">
      <alignment horizontal="center" vertical="center" wrapText="1"/>
    </xf>
    <xf numFmtId="0" fontId="47" fillId="2" borderId="7" xfId="0" applyFont="1" applyFill="1" applyBorder="1" applyAlignment="1" applyProtection="1">
      <alignment horizontal="center" vertical="center" wrapText="1"/>
    </xf>
    <xf numFmtId="0" fontId="13" fillId="6" borderId="2" xfId="0" applyFont="1" applyFill="1" applyBorder="1" applyAlignment="1" applyProtection="1">
      <alignment horizontal="center" vertical="center"/>
    </xf>
    <xf numFmtId="0" fontId="13" fillId="6" borderId="22" xfId="0" applyFont="1" applyFill="1" applyBorder="1" applyAlignment="1" applyProtection="1">
      <alignment horizontal="center" vertical="center"/>
    </xf>
    <xf numFmtId="0" fontId="13" fillId="6" borderId="24" xfId="0" applyFont="1" applyFill="1" applyBorder="1" applyAlignment="1" applyProtection="1">
      <alignment horizontal="center" vertical="center"/>
    </xf>
    <xf numFmtId="0" fontId="13" fillId="6" borderId="25" xfId="0" applyFont="1" applyFill="1" applyBorder="1" applyAlignment="1" applyProtection="1">
      <alignment horizontal="center" vertical="center"/>
    </xf>
    <xf numFmtId="0" fontId="15" fillId="2" borderId="28" xfId="0" applyFont="1" applyFill="1" applyBorder="1" applyAlignment="1" applyProtection="1">
      <alignment horizontal="center" vertical="center"/>
    </xf>
    <xf numFmtId="0" fontId="15" fillId="2" borderId="29" xfId="0" applyFont="1" applyFill="1" applyBorder="1" applyAlignment="1" applyProtection="1">
      <alignment horizontal="center" vertical="center"/>
    </xf>
    <xf numFmtId="0" fontId="5" fillId="2" borderId="2" xfId="0" applyFont="1" applyFill="1" applyBorder="1" applyAlignment="1" applyProtection="1">
      <alignment horizontal="center" vertical="center" wrapText="1"/>
    </xf>
    <xf numFmtId="0" fontId="14" fillId="2" borderId="2" xfId="0" applyFont="1" applyFill="1" applyBorder="1" applyAlignment="1" applyProtection="1">
      <alignment horizontal="center" vertical="center" wrapText="1"/>
    </xf>
    <xf numFmtId="0" fontId="14" fillId="2" borderId="24" xfId="0" applyFont="1" applyFill="1" applyBorder="1" applyAlignment="1" applyProtection="1">
      <alignment horizontal="center" vertical="center"/>
    </xf>
    <xf numFmtId="164" fontId="5" fillId="2" borderId="2" xfId="2" applyNumberFormat="1" applyFont="1" applyFill="1" applyBorder="1" applyAlignment="1" applyProtection="1">
      <alignment horizontal="center" vertical="center" wrapText="1"/>
    </xf>
    <xf numFmtId="164" fontId="5" fillId="2" borderId="22" xfId="2" applyNumberFormat="1" applyFont="1" applyFill="1" applyBorder="1" applyAlignment="1" applyProtection="1">
      <alignment horizontal="center" vertical="center" wrapText="1"/>
    </xf>
    <xf numFmtId="164" fontId="14" fillId="2" borderId="2" xfId="2" applyNumberFormat="1" applyFont="1" applyFill="1" applyBorder="1" applyAlignment="1" applyProtection="1">
      <alignment horizontal="center" vertical="center"/>
    </xf>
    <xf numFmtId="0" fontId="5" fillId="2" borderId="21" xfId="0" applyFont="1" applyFill="1" applyBorder="1" applyAlignment="1" applyProtection="1">
      <alignment horizontal="center" vertical="center" wrapText="1"/>
    </xf>
    <xf numFmtId="0" fontId="13" fillId="7" borderId="33" xfId="0" applyFont="1" applyFill="1" applyBorder="1" applyAlignment="1" applyProtection="1">
      <alignment horizontal="center" vertical="center" textRotation="180"/>
    </xf>
    <xf numFmtId="0" fontId="13" fillId="7" borderId="34" xfId="0" applyFont="1" applyFill="1" applyBorder="1" applyAlignment="1" applyProtection="1">
      <alignment horizontal="center" vertical="center" textRotation="180"/>
    </xf>
    <xf numFmtId="0" fontId="13" fillId="7" borderId="35" xfId="0" applyFont="1" applyFill="1" applyBorder="1" applyAlignment="1" applyProtection="1">
      <alignment horizontal="center" vertical="center" textRotation="180"/>
    </xf>
    <xf numFmtId="0" fontId="50" fillId="2" borderId="5" xfId="0" applyFont="1" applyFill="1" applyBorder="1" applyAlignment="1" applyProtection="1">
      <alignment horizontal="center" vertical="center"/>
    </xf>
    <xf numFmtId="0" fontId="50" fillId="2" borderId="6" xfId="0" applyFont="1" applyFill="1" applyBorder="1" applyAlignment="1" applyProtection="1">
      <alignment horizontal="center" vertical="center"/>
    </xf>
    <xf numFmtId="164" fontId="5" fillId="2" borderId="21" xfId="2" applyNumberFormat="1" applyFont="1" applyFill="1" applyBorder="1" applyAlignment="1" applyProtection="1">
      <alignment horizontal="center" vertical="center" wrapText="1"/>
    </xf>
    <xf numFmtId="0" fontId="5" fillId="2" borderId="22" xfId="0" applyFont="1" applyFill="1" applyBorder="1" applyAlignment="1" applyProtection="1">
      <alignment horizontal="center" vertical="center" wrapText="1"/>
    </xf>
    <xf numFmtId="164" fontId="5" fillId="7" borderId="2" xfId="2" applyNumberFormat="1" applyFont="1" applyFill="1" applyBorder="1" applyAlignment="1" applyProtection="1">
      <alignment horizontal="center" vertical="center" wrapText="1"/>
      <protection locked="0"/>
    </xf>
    <xf numFmtId="1" fontId="34" fillId="2" borderId="0" xfId="0" applyNumberFormat="1" applyFont="1" applyFill="1" applyBorder="1" applyAlignment="1" applyProtection="1">
      <alignment horizontal="left"/>
    </xf>
    <xf numFmtId="0" fontId="28" fillId="6" borderId="0" xfId="0" applyFont="1" applyFill="1" applyBorder="1" applyAlignment="1" applyProtection="1">
      <alignment horizontal="center" vertical="center"/>
    </xf>
    <xf numFmtId="0" fontId="51" fillId="4" borderId="40" xfId="0" applyFont="1" applyFill="1" applyBorder="1" applyAlignment="1" applyProtection="1">
      <alignment horizontal="center" vertical="center" textRotation="180" wrapText="1"/>
    </xf>
    <xf numFmtId="0" fontId="51" fillId="4" borderId="41" xfId="0" applyFont="1" applyFill="1" applyBorder="1" applyAlignment="1" applyProtection="1">
      <alignment horizontal="center" vertical="center" textRotation="180" wrapText="1"/>
    </xf>
    <xf numFmtId="0" fontId="51" fillId="4" borderId="42" xfId="0" applyFont="1" applyFill="1" applyBorder="1" applyAlignment="1" applyProtection="1">
      <alignment horizontal="center" vertical="center" textRotation="180" wrapText="1"/>
    </xf>
    <xf numFmtId="0" fontId="28" fillId="2" borderId="0" xfId="0" applyFont="1" applyFill="1" applyBorder="1" applyAlignment="1" applyProtection="1">
      <alignment horizontal="center" vertical="center"/>
    </xf>
    <xf numFmtId="2" fontId="57" fillId="2" borderId="28" xfId="0" applyNumberFormat="1" applyFont="1" applyFill="1" applyBorder="1" applyAlignment="1" applyProtection="1">
      <alignment horizontal="center" vertical="center"/>
    </xf>
    <xf numFmtId="0" fontId="13" fillId="2" borderId="12" xfId="0" applyFont="1" applyFill="1" applyBorder="1" applyAlignment="1" applyProtection="1">
      <alignment horizontal="center" vertical="center"/>
    </xf>
    <xf numFmtId="0" fontId="13" fillId="2" borderId="13" xfId="0" applyFont="1" applyFill="1" applyBorder="1" applyAlignment="1" applyProtection="1">
      <alignment horizontal="center" vertical="center"/>
    </xf>
    <xf numFmtId="0" fontId="13" fillId="2" borderId="10" xfId="0" applyFont="1" applyFill="1" applyBorder="1" applyAlignment="1" applyProtection="1">
      <alignment horizontal="center" vertical="center"/>
    </xf>
    <xf numFmtId="0" fontId="13" fillId="2" borderId="11" xfId="0" applyFont="1" applyFill="1" applyBorder="1" applyAlignment="1" applyProtection="1">
      <alignment horizontal="center" vertical="center"/>
    </xf>
    <xf numFmtId="0" fontId="13" fillId="2" borderId="9" xfId="0" applyFont="1" applyFill="1" applyBorder="1" applyAlignment="1" applyProtection="1">
      <alignment horizontal="center" vertical="center"/>
    </xf>
    <xf numFmtId="164" fontId="35" fillId="2" borderId="0" xfId="0" applyNumberFormat="1" applyFont="1" applyFill="1" applyBorder="1" applyAlignment="1" applyProtection="1">
      <alignment horizontal="center" vertical="center"/>
    </xf>
    <xf numFmtId="0" fontId="40" fillId="6" borderId="0" xfId="0" applyNumberFormat="1" applyFont="1" applyFill="1" applyBorder="1" applyAlignment="1" applyProtection="1">
      <alignment horizontal="center" vertical="center" textRotation="180" wrapText="1"/>
    </xf>
    <xf numFmtId="0" fontId="17" fillId="7" borderId="18" xfId="0" applyFont="1" applyFill="1" applyBorder="1" applyAlignment="1">
      <alignment horizontal="center" vertical="center" wrapText="1"/>
    </xf>
    <xf numFmtId="0" fontId="17" fillId="7" borderId="15" xfId="0" applyFont="1" applyFill="1" applyBorder="1" applyAlignment="1">
      <alignment horizontal="center" vertical="center" wrapText="1"/>
    </xf>
    <xf numFmtId="0" fontId="14" fillId="0" borderId="18" xfId="0" applyFont="1" applyFill="1" applyBorder="1" applyAlignment="1" applyProtection="1">
      <alignment horizontal="center" vertical="center"/>
    </xf>
    <xf numFmtId="0" fontId="14" fillId="0" borderId="15" xfId="0" applyFont="1" applyFill="1" applyBorder="1" applyAlignment="1" applyProtection="1">
      <alignment horizontal="center" vertical="center"/>
    </xf>
    <xf numFmtId="0" fontId="47" fillId="2" borderId="0" xfId="0" applyFont="1" applyFill="1" applyAlignment="1">
      <alignment horizontal="center"/>
    </xf>
    <xf numFmtId="0" fontId="47" fillId="2" borderId="3" xfId="0" applyFont="1" applyFill="1" applyBorder="1" applyAlignment="1">
      <alignment horizontal="center"/>
    </xf>
    <xf numFmtId="0" fontId="63" fillId="2" borderId="0" xfId="0" applyFont="1" applyFill="1" applyAlignment="1">
      <alignment horizontal="center" vertical="center"/>
    </xf>
    <xf numFmtId="170" fontId="17" fillId="4" borderId="0" xfId="0" applyNumberFormat="1" applyFont="1" applyFill="1" applyBorder="1" applyAlignment="1">
      <alignment horizontal="center" vertical="center" wrapText="1"/>
    </xf>
    <xf numFmtId="0" fontId="17" fillId="4" borderId="0" xfId="0" applyFont="1" applyFill="1" applyBorder="1" applyAlignment="1">
      <alignment horizontal="center" vertical="center" wrapText="1"/>
    </xf>
    <xf numFmtId="0" fontId="65" fillId="2" borderId="19" xfId="0" applyFont="1" applyFill="1" applyBorder="1" applyAlignment="1">
      <alignment horizontal="center" vertical="center" wrapText="1"/>
    </xf>
    <xf numFmtId="0" fontId="65" fillId="2" borderId="20" xfId="0" applyFont="1" applyFill="1" applyBorder="1" applyAlignment="1">
      <alignment horizontal="center" vertical="center" wrapText="1"/>
    </xf>
    <xf numFmtId="0" fontId="65" fillId="2" borderId="7" xfId="0" applyFont="1" applyFill="1" applyBorder="1" applyAlignment="1">
      <alignment horizontal="center" vertical="center" wrapText="1"/>
    </xf>
    <xf numFmtId="0" fontId="65" fillId="2" borderId="21" xfId="0" applyFont="1" applyFill="1" applyBorder="1" applyAlignment="1">
      <alignment horizontal="center" vertical="center" wrapText="1"/>
    </xf>
    <xf numFmtId="0" fontId="65" fillId="2" borderId="2" xfId="0" applyFont="1" applyFill="1" applyBorder="1" applyAlignment="1">
      <alignment horizontal="center" vertical="center" wrapText="1"/>
    </xf>
    <xf numFmtId="0" fontId="65" fillId="2" borderId="22" xfId="0" applyFont="1" applyFill="1" applyBorder="1" applyAlignment="1">
      <alignment horizontal="center" vertical="center" wrapText="1"/>
    </xf>
    <xf numFmtId="0" fontId="65" fillId="2" borderId="23" xfId="0" applyFont="1" applyFill="1" applyBorder="1" applyAlignment="1">
      <alignment horizontal="center" vertical="center" wrapText="1"/>
    </xf>
    <xf numFmtId="0" fontId="65" fillId="2" borderId="24" xfId="0" applyFont="1" applyFill="1" applyBorder="1" applyAlignment="1">
      <alignment horizontal="center" vertical="center" wrapText="1"/>
    </xf>
    <xf numFmtId="0" fontId="65" fillId="2" borderId="25" xfId="0" applyFont="1" applyFill="1" applyBorder="1" applyAlignment="1">
      <alignment horizontal="center" vertical="center" wrapText="1"/>
    </xf>
    <xf numFmtId="0" fontId="65" fillId="2" borderId="43" xfId="0" applyFont="1" applyFill="1" applyBorder="1" applyAlignment="1">
      <alignment horizontal="center" vertical="center" wrapText="1"/>
    </xf>
    <xf numFmtId="0" fontId="65" fillId="2" borderId="35" xfId="0" applyFont="1" applyFill="1" applyBorder="1" applyAlignment="1">
      <alignment horizontal="center" vertical="center" wrapText="1"/>
    </xf>
    <xf numFmtId="0" fontId="65" fillId="2" borderId="38" xfId="0" applyFont="1" applyFill="1" applyBorder="1" applyAlignment="1">
      <alignment horizontal="center" vertical="center" wrapText="1"/>
    </xf>
    <xf numFmtId="0" fontId="67" fillId="4" borderId="19" xfId="0" applyFont="1" applyFill="1" applyBorder="1" applyAlignment="1">
      <alignment horizontal="center" vertical="center" wrapText="1"/>
    </xf>
    <xf numFmtId="0" fontId="67" fillId="4" borderId="21" xfId="0" applyFont="1" applyFill="1" applyBorder="1" applyAlignment="1">
      <alignment horizontal="center" vertical="center" wrapText="1"/>
    </xf>
    <xf numFmtId="0" fontId="67" fillId="4" borderId="23" xfId="0" applyFont="1" applyFill="1" applyBorder="1" applyAlignment="1">
      <alignment horizontal="center" vertical="center" wrapText="1"/>
    </xf>
    <xf numFmtId="0" fontId="64" fillId="7" borderId="20" xfId="0" applyFont="1" applyFill="1" applyBorder="1" applyAlignment="1">
      <alignment horizontal="center" vertical="center" wrapText="1"/>
    </xf>
    <xf numFmtId="0" fontId="64" fillId="7" borderId="2" xfId="0" applyFont="1" applyFill="1" applyBorder="1" applyAlignment="1">
      <alignment horizontal="center" vertical="center" wrapText="1"/>
    </xf>
    <xf numFmtId="0" fontId="64" fillId="7" borderId="24" xfId="0" applyFont="1" applyFill="1" applyBorder="1" applyAlignment="1">
      <alignment horizontal="center" vertical="center" wrapText="1"/>
    </xf>
    <xf numFmtId="0" fontId="64" fillId="4" borderId="2" xfId="0" applyFont="1" applyFill="1" applyBorder="1" applyAlignment="1">
      <alignment horizontal="center" vertical="center" wrapText="1"/>
    </xf>
    <xf numFmtId="0" fontId="64" fillId="4" borderId="24" xfId="0" applyFont="1" applyFill="1" applyBorder="1" applyAlignment="1">
      <alignment horizontal="center" vertical="center" wrapText="1"/>
    </xf>
    <xf numFmtId="0" fontId="64" fillId="7" borderId="22" xfId="0" applyFont="1" applyFill="1" applyBorder="1" applyAlignment="1">
      <alignment horizontal="center" vertical="center" wrapText="1"/>
    </xf>
    <xf numFmtId="0" fontId="64" fillId="7" borderId="25" xfId="0" applyFont="1" applyFill="1" applyBorder="1" applyAlignment="1">
      <alignment horizontal="center" vertical="center" wrapText="1"/>
    </xf>
    <xf numFmtId="0" fontId="18" fillId="7" borderId="2" xfId="0" applyFont="1" applyFill="1" applyBorder="1" applyAlignment="1" applyProtection="1">
      <alignment horizontal="center" vertical="center" wrapText="1"/>
    </xf>
    <xf numFmtId="0" fontId="18" fillId="4" borderId="2" xfId="0" applyFont="1" applyFill="1" applyBorder="1" applyAlignment="1" applyProtection="1">
      <alignment horizontal="center" vertical="center" wrapText="1"/>
    </xf>
    <xf numFmtId="0" fontId="14" fillId="11" borderId="33" xfId="0" applyFont="1" applyFill="1" applyBorder="1" applyAlignment="1" applyProtection="1">
      <alignment horizontal="center" vertical="center" wrapText="1"/>
    </xf>
    <xf numFmtId="0" fontId="14" fillId="11" borderId="35" xfId="0" applyFont="1" applyFill="1" applyBorder="1" applyAlignment="1" applyProtection="1">
      <alignment horizontal="center" vertical="center" wrapText="1"/>
    </xf>
    <xf numFmtId="0" fontId="14" fillId="4" borderId="33" xfId="0" applyFont="1" applyFill="1" applyBorder="1" applyAlignment="1" applyProtection="1">
      <alignment horizontal="center" vertical="center" wrapText="1"/>
    </xf>
    <xf numFmtId="0" fontId="14" fillId="4" borderId="35" xfId="0" applyFont="1" applyFill="1" applyBorder="1" applyAlignment="1" applyProtection="1">
      <alignment horizontal="center" vertical="center" wrapText="1"/>
    </xf>
    <xf numFmtId="0" fontId="69" fillId="13" borderId="27" xfId="0" applyFont="1" applyFill="1" applyBorder="1" applyAlignment="1" applyProtection="1">
      <alignment horizontal="center" vertical="center" textRotation="180" wrapText="1"/>
    </xf>
    <xf numFmtId="0" fontId="69" fillId="13" borderId="29" xfId="0" applyFont="1" applyFill="1" applyBorder="1" applyAlignment="1" applyProtection="1">
      <alignment horizontal="center" vertical="center" textRotation="180" wrapText="1"/>
    </xf>
    <xf numFmtId="0" fontId="69" fillId="13" borderId="1" xfId="0" applyFont="1" applyFill="1" applyBorder="1" applyAlignment="1" applyProtection="1">
      <alignment horizontal="center" vertical="center" textRotation="180" wrapText="1"/>
    </xf>
    <xf numFmtId="0" fontId="69" fillId="13" borderId="3" xfId="0" applyFont="1" applyFill="1" applyBorder="1" applyAlignment="1" applyProtection="1">
      <alignment horizontal="center" vertical="center" textRotation="180" wrapText="1"/>
    </xf>
    <xf numFmtId="0" fontId="69" fillId="13" borderId="4" xfId="0" applyFont="1" applyFill="1" applyBorder="1" applyAlignment="1" applyProtection="1">
      <alignment horizontal="center" vertical="center" textRotation="180" wrapText="1"/>
    </xf>
    <xf numFmtId="0" fontId="69" fillId="13" borderId="6" xfId="0" applyFont="1" applyFill="1" applyBorder="1" applyAlignment="1" applyProtection="1">
      <alignment horizontal="center" vertical="center" textRotation="180" wrapText="1"/>
    </xf>
    <xf numFmtId="0" fontId="63" fillId="10" borderId="16" xfId="0" applyFont="1" applyFill="1" applyBorder="1" applyAlignment="1" applyProtection="1">
      <alignment horizontal="center"/>
    </xf>
    <xf numFmtId="0" fontId="63" fillId="10" borderId="17" xfId="0" applyFont="1" applyFill="1" applyBorder="1" applyAlignment="1" applyProtection="1">
      <alignment horizontal="center"/>
    </xf>
    <xf numFmtId="0" fontId="63" fillId="10" borderId="39" xfId="0" applyFont="1" applyFill="1" applyBorder="1" applyAlignment="1" applyProtection="1">
      <alignment horizontal="center"/>
    </xf>
    <xf numFmtId="0" fontId="19" fillId="2" borderId="0" xfId="0" applyFont="1" applyFill="1" applyAlignment="1">
      <alignment horizontal="center" vertical="center"/>
    </xf>
    <xf numFmtId="0" fontId="19" fillId="2" borderId="0" xfId="0" applyFont="1" applyFill="1" applyAlignment="1">
      <alignment horizontal="center"/>
    </xf>
    <xf numFmtId="0" fontId="20" fillId="2" borderId="0" xfId="1" applyFont="1" applyFill="1" applyAlignment="1" applyProtection="1">
      <alignment horizontal="center" vertical="center"/>
    </xf>
    <xf numFmtId="0" fontId="17" fillId="2" borderId="0" xfId="0" applyFont="1" applyFill="1" applyAlignment="1">
      <alignment horizontal="center" vertical="center"/>
    </xf>
    <xf numFmtId="0" fontId="17" fillId="7" borderId="0" xfId="0" applyFont="1" applyFill="1" applyBorder="1" applyAlignment="1">
      <alignment horizontal="center" vertical="center" wrapText="1"/>
    </xf>
    <xf numFmtId="0" fontId="14" fillId="11" borderId="18" xfId="0" applyFont="1" applyFill="1" applyBorder="1" applyAlignment="1" applyProtection="1">
      <alignment horizontal="center" vertical="center"/>
    </xf>
    <xf numFmtId="0" fontId="14" fillId="11" borderId="15" xfId="0" applyFont="1" applyFill="1" applyBorder="1" applyAlignment="1" applyProtection="1">
      <alignment horizontal="center" vertical="center"/>
    </xf>
    <xf numFmtId="0" fontId="14" fillId="4" borderId="18" xfId="0" applyFont="1" applyFill="1" applyBorder="1" applyAlignment="1" applyProtection="1">
      <alignment horizontal="center" vertical="center"/>
    </xf>
    <xf numFmtId="0" fontId="14" fillId="4" borderId="15" xfId="0" applyFont="1" applyFill="1" applyBorder="1" applyAlignment="1" applyProtection="1">
      <alignment horizontal="center" vertical="center"/>
    </xf>
    <xf numFmtId="0" fontId="14" fillId="8" borderId="18" xfId="0" applyFont="1" applyFill="1" applyBorder="1" applyAlignment="1" applyProtection="1">
      <alignment horizontal="center" vertical="center"/>
    </xf>
    <xf numFmtId="0" fontId="14" fillId="8" borderId="15" xfId="0" applyFont="1" applyFill="1" applyBorder="1" applyAlignment="1" applyProtection="1">
      <alignment horizontal="center" vertical="center"/>
    </xf>
    <xf numFmtId="170" fontId="17" fillId="4" borderId="18" xfId="0" applyNumberFormat="1" applyFont="1" applyFill="1" applyBorder="1" applyAlignment="1">
      <alignment horizontal="center" vertical="center" wrapText="1"/>
    </xf>
    <xf numFmtId="0" fontId="17" fillId="4" borderId="15" xfId="0" applyFont="1" applyFill="1" applyBorder="1" applyAlignment="1">
      <alignment horizontal="center" vertical="center" wrapText="1"/>
    </xf>
    <xf numFmtId="0" fontId="0" fillId="2" borderId="0" xfId="0" applyFill="1" applyProtection="1"/>
    <xf numFmtId="0" fontId="0" fillId="0" borderId="0" xfId="0" applyProtection="1"/>
    <xf numFmtId="0" fontId="80" fillId="2" borderId="27" xfId="0" applyFont="1" applyFill="1" applyBorder="1" applyAlignment="1" applyProtection="1">
      <alignment horizontal="center" vertical="center" wrapText="1"/>
    </xf>
    <xf numFmtId="0" fontId="80" fillId="2" borderId="28" xfId="0" applyFont="1" applyFill="1" applyBorder="1" applyAlignment="1" applyProtection="1">
      <alignment horizontal="center" vertical="center" wrapText="1"/>
    </xf>
    <xf numFmtId="0" fontId="80" fillId="2" borderId="29" xfId="0" applyFont="1" applyFill="1" applyBorder="1" applyAlignment="1" applyProtection="1">
      <alignment horizontal="center" vertical="center" wrapText="1"/>
    </xf>
    <xf numFmtId="0" fontId="17" fillId="0" borderId="0" xfId="0" applyFont="1" applyProtection="1"/>
    <xf numFmtId="0" fontId="80" fillId="2" borderId="1" xfId="0" applyFont="1" applyFill="1" applyBorder="1" applyAlignment="1" applyProtection="1">
      <alignment horizontal="center" vertical="center" wrapText="1"/>
    </xf>
    <xf numFmtId="0" fontId="80" fillId="2" borderId="0" xfId="0" applyFont="1" applyFill="1" applyBorder="1" applyAlignment="1" applyProtection="1">
      <alignment horizontal="center" vertical="center" wrapText="1"/>
    </xf>
    <xf numFmtId="0" fontId="80" fillId="2" borderId="3" xfId="0" applyFont="1" applyFill="1" applyBorder="1" applyAlignment="1" applyProtection="1">
      <alignment horizontal="center" vertical="center" wrapText="1"/>
    </xf>
    <xf numFmtId="0" fontId="80" fillId="2" borderId="4" xfId="0" applyFont="1" applyFill="1" applyBorder="1" applyAlignment="1" applyProtection="1">
      <alignment horizontal="center" vertical="center" wrapText="1"/>
    </xf>
    <xf numFmtId="0" fontId="80" fillId="2" borderId="5" xfId="0" applyFont="1" applyFill="1" applyBorder="1" applyAlignment="1" applyProtection="1">
      <alignment horizontal="center" vertical="center" wrapText="1"/>
    </xf>
    <xf numFmtId="0" fontId="80" fillId="2" borderId="6" xfId="0" applyFont="1" applyFill="1" applyBorder="1" applyAlignment="1" applyProtection="1">
      <alignment horizontal="center" vertical="center" wrapText="1"/>
    </xf>
    <xf numFmtId="0" fontId="63" fillId="2" borderId="27" xfId="0" applyFont="1" applyFill="1" applyBorder="1" applyAlignment="1" applyProtection="1">
      <alignment horizontal="center" wrapText="1"/>
    </xf>
    <xf numFmtId="0" fontId="63" fillId="2" borderId="28" xfId="0" applyFont="1" applyFill="1" applyBorder="1" applyAlignment="1" applyProtection="1">
      <alignment horizontal="center" wrapText="1"/>
    </xf>
    <xf numFmtId="0" fontId="63" fillId="2" borderId="29" xfId="0" applyFont="1" applyFill="1" applyBorder="1" applyAlignment="1" applyProtection="1">
      <alignment horizontal="center" wrapText="1"/>
    </xf>
    <xf numFmtId="0" fontId="63" fillId="2" borderId="4" xfId="0" applyFont="1" applyFill="1" applyBorder="1" applyAlignment="1" applyProtection="1">
      <alignment horizontal="center" wrapText="1"/>
    </xf>
    <xf numFmtId="0" fontId="63" fillId="2" borderId="5" xfId="0" applyFont="1" applyFill="1" applyBorder="1" applyAlignment="1" applyProtection="1">
      <alignment horizontal="center" wrapText="1"/>
    </xf>
    <xf numFmtId="0" fontId="63" fillId="2" borderId="6" xfId="0" applyFont="1" applyFill="1" applyBorder="1" applyAlignment="1" applyProtection="1">
      <alignment horizontal="center" wrapText="1"/>
    </xf>
    <xf numFmtId="0" fontId="66" fillId="4" borderId="47" xfId="0" applyFont="1" applyFill="1" applyBorder="1" applyAlignment="1" applyProtection="1">
      <alignment horizontal="center"/>
    </xf>
    <xf numFmtId="0" fontId="46" fillId="2" borderId="35" xfId="0" applyFont="1" applyFill="1" applyBorder="1" applyAlignment="1" applyProtection="1">
      <alignment horizontal="center" vertical="center" wrapText="1"/>
    </xf>
    <xf numFmtId="0" fontId="66" fillId="4" borderId="37" xfId="0" applyFont="1" applyFill="1" applyBorder="1" applyAlignment="1" applyProtection="1">
      <alignment horizontal="center"/>
    </xf>
    <xf numFmtId="0" fontId="46" fillId="2" borderId="2" xfId="0" applyFont="1" applyFill="1" applyBorder="1" applyAlignment="1" applyProtection="1">
      <alignment horizontal="center" vertical="center" wrapText="1"/>
    </xf>
    <xf numFmtId="10" fontId="17" fillId="4" borderId="37" xfId="0" applyNumberFormat="1" applyFont="1" applyFill="1" applyBorder="1" applyAlignment="1" applyProtection="1">
      <alignment horizontal="center"/>
    </xf>
    <xf numFmtId="172" fontId="32" fillId="4" borderId="44" xfId="0" applyNumberFormat="1" applyFont="1" applyFill="1" applyBorder="1" applyAlignment="1" applyProtection="1">
      <alignment horizontal="center" vertical="center"/>
    </xf>
    <xf numFmtId="10" fontId="37" fillId="2" borderId="2" xfId="0" applyNumberFormat="1" applyFont="1" applyFill="1" applyBorder="1" applyAlignment="1" applyProtection="1">
      <alignment horizontal="center" vertical="center"/>
    </xf>
    <xf numFmtId="172" fontId="37" fillId="2" borderId="2" xfId="0" applyNumberFormat="1" applyFont="1" applyFill="1" applyBorder="1" applyAlignment="1" applyProtection="1">
      <alignment horizontal="center" vertical="center"/>
    </xf>
    <xf numFmtId="0" fontId="70" fillId="2" borderId="0" xfId="0" applyFont="1" applyFill="1" applyProtection="1"/>
    <xf numFmtId="174" fontId="17" fillId="0" borderId="0" xfId="2" applyNumberFormat="1" applyFont="1" applyProtection="1"/>
    <xf numFmtId="174" fontId="17" fillId="0" borderId="0" xfId="0" applyNumberFormat="1" applyFont="1" applyProtection="1"/>
    <xf numFmtId="172" fontId="17" fillId="0" borderId="0" xfId="2" applyNumberFormat="1" applyFont="1" applyProtection="1"/>
    <xf numFmtId="0" fontId="0" fillId="2" borderId="0" xfId="0" applyFill="1" applyAlignment="1" applyProtection="1">
      <alignment horizontal="center"/>
    </xf>
    <xf numFmtId="0" fontId="81" fillId="3" borderId="51" xfId="0" applyFont="1" applyFill="1" applyBorder="1" applyAlignment="1" applyProtection="1">
      <alignment horizontal="center" vertical="center" textRotation="180"/>
    </xf>
    <xf numFmtId="0" fontId="81" fillId="3" borderId="52" xfId="0" applyFont="1" applyFill="1" applyBorder="1" applyAlignment="1" applyProtection="1">
      <alignment horizontal="center" vertical="center" textRotation="180"/>
    </xf>
    <xf numFmtId="0" fontId="81" fillId="3" borderId="53" xfId="0" applyFont="1" applyFill="1" applyBorder="1" applyAlignment="1" applyProtection="1">
      <alignment horizontal="center" vertical="center" textRotation="180"/>
    </xf>
    <xf numFmtId="0" fontId="81" fillId="2" borderId="52" xfId="0" applyFont="1" applyFill="1" applyBorder="1" applyAlignment="1" applyProtection="1">
      <alignment vertical="center" textRotation="180"/>
    </xf>
    <xf numFmtId="0" fontId="81" fillId="2" borderId="53" xfId="0" applyFont="1" applyFill="1" applyBorder="1" applyAlignment="1" applyProtection="1">
      <alignment vertical="center" textRotation="180"/>
    </xf>
    <xf numFmtId="0" fontId="65" fillId="2" borderId="1" xfId="0" applyFont="1" applyFill="1" applyBorder="1" applyAlignment="1">
      <alignment horizontal="center" vertical="center" wrapText="1"/>
    </xf>
    <xf numFmtId="0" fontId="68" fillId="7" borderId="54" xfId="0" applyFont="1" applyFill="1" applyBorder="1" applyAlignment="1">
      <alignment horizontal="center"/>
    </xf>
    <xf numFmtId="0" fontId="68" fillId="7" borderId="55" xfId="0" applyFont="1" applyFill="1" applyBorder="1" applyAlignment="1">
      <alignment horizontal="center"/>
    </xf>
    <xf numFmtId="168" fontId="17" fillId="3" borderId="55" xfId="0" applyNumberFormat="1" applyFont="1" applyFill="1" applyBorder="1" applyAlignment="1" applyProtection="1">
      <alignment horizontal="center"/>
      <protection locked="0"/>
    </xf>
    <xf numFmtId="170" fontId="32" fillId="7" borderId="56" xfId="0" applyNumberFormat="1" applyFont="1" applyFill="1" applyBorder="1" applyAlignment="1">
      <alignment horizontal="center" vertical="center"/>
    </xf>
    <xf numFmtId="0" fontId="19" fillId="2" borderId="3" xfId="0" applyFont="1" applyFill="1" applyBorder="1" applyAlignment="1">
      <alignment horizontal="center" vertical="center"/>
    </xf>
    <xf numFmtId="0" fontId="66" fillId="4" borderId="54" xfId="0" applyFont="1" applyFill="1" applyBorder="1" applyAlignment="1">
      <alignment horizontal="center"/>
    </xf>
    <xf numFmtId="0" fontId="66" fillId="4" borderId="55" xfId="0" applyFont="1" applyFill="1" applyBorder="1" applyAlignment="1">
      <alignment horizontal="center"/>
    </xf>
    <xf numFmtId="170" fontId="32" fillId="4" borderId="56" xfId="0" applyNumberFormat="1" applyFont="1" applyFill="1" applyBorder="1" applyAlignment="1">
      <alignment horizontal="center" vertical="center"/>
    </xf>
    <xf numFmtId="0" fontId="46" fillId="2" borderId="0" xfId="0" applyFont="1" applyFill="1" applyBorder="1" applyAlignment="1" applyProtection="1">
      <alignment horizontal="left" vertical="center"/>
    </xf>
    <xf numFmtId="172" fontId="40" fillId="6" borderId="0" xfId="2" applyNumberFormat="1" applyFont="1" applyFill="1" applyBorder="1" applyAlignment="1" applyProtection="1">
      <alignment horizontal="left" vertical="center"/>
    </xf>
    <xf numFmtId="9" fontId="77" fillId="2" borderId="0" xfId="0" quotePrefix="1" applyNumberFormat="1" applyFont="1" applyFill="1" applyBorder="1" applyAlignment="1" applyProtection="1">
      <alignment horizontal="center" vertical="center"/>
    </xf>
    <xf numFmtId="9" fontId="77" fillId="2" borderId="0" xfId="0" applyNumberFormat="1" applyFont="1" applyFill="1" applyBorder="1" applyAlignment="1" applyProtection="1">
      <alignment horizontal="center" vertical="center"/>
    </xf>
  </cellXfs>
  <cellStyles count="3">
    <cellStyle name="Hyperlink" xfId="1" builtinId="8"/>
    <cellStyle name="Normal" xfId="0" builtinId="0"/>
    <cellStyle name="Procent" xfId="2" builtinId="5"/>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gif"/><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3" Type="http://schemas.openxmlformats.org/officeDocument/2006/relationships/image" Target="../media/image5.jpeg"/><Relationship Id="rId2" Type="http://schemas.openxmlformats.org/officeDocument/2006/relationships/image" Target="../media/image4.jpeg"/><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11</xdr:col>
      <xdr:colOff>228600</xdr:colOff>
      <xdr:row>21</xdr:row>
      <xdr:rowOff>66675</xdr:rowOff>
    </xdr:from>
    <xdr:to>
      <xdr:col>12</xdr:col>
      <xdr:colOff>1066800</xdr:colOff>
      <xdr:row>29</xdr:row>
      <xdr:rowOff>171993</xdr:rowOff>
    </xdr:to>
    <xdr:pic>
      <xdr:nvPicPr>
        <xdr:cNvPr id="2" name="Picture 9" descr="Stroh rum med hhv 60 og 80 procent alkohol"/>
        <xdr:cNvPicPr>
          <a:picLocks noChangeAspect="1" noChangeArrowheads="1"/>
        </xdr:cNvPicPr>
      </xdr:nvPicPr>
      <xdr:blipFill>
        <a:blip xmlns:r="http://schemas.openxmlformats.org/officeDocument/2006/relationships" r:embed="rId1" cstate="print"/>
        <a:srcRect/>
        <a:stretch>
          <a:fillRect/>
        </a:stretch>
      </xdr:blipFill>
      <xdr:spPr bwMode="auto">
        <a:xfrm>
          <a:off x="15020925" y="6096000"/>
          <a:ext cx="2085975" cy="2010318"/>
        </a:xfrm>
        <a:prstGeom prst="rect">
          <a:avLst/>
        </a:prstGeom>
        <a:noFill/>
      </xdr:spPr>
    </xdr:pic>
    <xdr:clientData/>
  </xdr:twoCellAnchor>
  <xdr:twoCellAnchor>
    <xdr:from>
      <xdr:col>3</xdr:col>
      <xdr:colOff>828675</xdr:colOff>
      <xdr:row>25</xdr:row>
      <xdr:rowOff>123825</xdr:rowOff>
    </xdr:from>
    <xdr:to>
      <xdr:col>4</xdr:col>
      <xdr:colOff>1162050</xdr:colOff>
      <xdr:row>31</xdr:row>
      <xdr:rowOff>123825</xdr:rowOff>
    </xdr:to>
    <xdr:cxnSp macro="">
      <xdr:nvCxnSpPr>
        <xdr:cNvPr id="24" name="Lige pilforbindelse 23"/>
        <xdr:cNvCxnSpPr/>
      </xdr:nvCxnSpPr>
      <xdr:spPr>
        <a:xfrm>
          <a:off x="5638800" y="7105650"/>
          <a:ext cx="1581150" cy="1428750"/>
        </a:xfrm>
        <a:prstGeom prst="bentConnector3">
          <a:avLst>
            <a:gd name="adj1" fmla="val 50000"/>
          </a:avLst>
        </a:prstGeom>
        <a:ln w="2540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24</xdr:col>
      <xdr:colOff>584190</xdr:colOff>
      <xdr:row>8</xdr:row>
      <xdr:rowOff>718609</xdr:rowOff>
    </xdr:from>
    <xdr:to>
      <xdr:col>29</xdr:col>
      <xdr:colOff>156624</xdr:colOff>
      <xdr:row>20</xdr:row>
      <xdr:rowOff>156634</xdr:rowOff>
    </xdr:to>
    <xdr:pic>
      <xdr:nvPicPr>
        <xdr:cNvPr id="1036" name="Picture 12" descr="Søvig Fiskesø ved Henne Stationsby"/>
        <xdr:cNvPicPr>
          <a:picLocks noChangeAspect="1" noChangeArrowheads="1"/>
        </xdr:cNvPicPr>
      </xdr:nvPicPr>
      <xdr:blipFill>
        <a:blip xmlns:r="http://schemas.openxmlformats.org/officeDocument/2006/relationships" r:embed="rId2" cstate="print"/>
        <a:srcRect/>
        <a:stretch>
          <a:fillRect/>
        </a:stretch>
      </xdr:blipFill>
      <xdr:spPr bwMode="auto">
        <a:xfrm>
          <a:off x="27190690" y="3121026"/>
          <a:ext cx="3805767" cy="2919941"/>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104775</xdr:colOff>
      <xdr:row>67</xdr:row>
      <xdr:rowOff>152400</xdr:rowOff>
    </xdr:from>
    <xdr:to>
      <xdr:col>4</xdr:col>
      <xdr:colOff>619125</xdr:colOff>
      <xdr:row>81</xdr:row>
      <xdr:rowOff>28575</xdr:rowOff>
    </xdr:to>
    <xdr:pic>
      <xdr:nvPicPr>
        <xdr:cNvPr id="2" name="Picture 1" descr="IPA-sprit, 99,9%, denatureret"/>
        <xdr:cNvPicPr>
          <a:picLocks noChangeAspect="1" noChangeArrowheads="1"/>
        </xdr:cNvPicPr>
      </xdr:nvPicPr>
      <xdr:blipFill>
        <a:blip xmlns:r="http://schemas.openxmlformats.org/officeDocument/2006/relationships" r:embed="rId1" cstate="print"/>
        <a:srcRect/>
        <a:stretch>
          <a:fillRect/>
        </a:stretch>
      </xdr:blipFill>
      <xdr:spPr bwMode="auto">
        <a:xfrm>
          <a:off x="2133600" y="16392525"/>
          <a:ext cx="3209925" cy="3209925"/>
        </a:xfrm>
        <a:prstGeom prst="rect">
          <a:avLst/>
        </a:prstGeom>
        <a:noFill/>
      </xdr:spPr>
    </xdr:pic>
    <xdr:clientData/>
  </xdr:twoCellAnchor>
  <xdr:twoCellAnchor editAs="oneCell">
    <xdr:from>
      <xdr:col>2</xdr:col>
      <xdr:colOff>9525</xdr:colOff>
      <xdr:row>105</xdr:row>
      <xdr:rowOff>95251</xdr:rowOff>
    </xdr:from>
    <xdr:to>
      <xdr:col>4</xdr:col>
      <xdr:colOff>504825</xdr:colOff>
      <xdr:row>123</xdr:row>
      <xdr:rowOff>31592</xdr:rowOff>
    </xdr:to>
    <xdr:pic>
      <xdr:nvPicPr>
        <xdr:cNvPr id="3" name="Picture 2" descr="https://www.raschvin.com/wp-content/uploads/2024/08/Navimer-Alcohol-Pur-Glas.jpg"/>
        <xdr:cNvPicPr>
          <a:picLocks noChangeAspect="1" noChangeArrowheads="1"/>
        </xdr:cNvPicPr>
      </xdr:nvPicPr>
      <xdr:blipFill>
        <a:blip xmlns:r="http://schemas.openxmlformats.org/officeDocument/2006/relationships" r:embed="rId2" cstate="print"/>
        <a:srcRect/>
        <a:stretch>
          <a:fillRect/>
        </a:stretch>
      </xdr:blipFill>
      <xdr:spPr bwMode="auto">
        <a:xfrm>
          <a:off x="2038350" y="25384126"/>
          <a:ext cx="3190875" cy="4222591"/>
        </a:xfrm>
        <a:prstGeom prst="rect">
          <a:avLst/>
        </a:prstGeom>
        <a:noFill/>
      </xdr:spPr>
    </xdr:pic>
    <xdr:clientData/>
  </xdr:twoCellAnchor>
  <xdr:twoCellAnchor editAs="oneCell">
    <xdr:from>
      <xdr:col>2</xdr:col>
      <xdr:colOff>38100</xdr:colOff>
      <xdr:row>135</xdr:row>
      <xdr:rowOff>9525</xdr:rowOff>
    </xdr:from>
    <xdr:to>
      <xdr:col>4</xdr:col>
      <xdr:colOff>552450</xdr:colOff>
      <xdr:row>148</xdr:row>
      <xdr:rowOff>123825</xdr:rowOff>
    </xdr:to>
    <xdr:pic>
      <xdr:nvPicPr>
        <xdr:cNvPr id="4" name="Picture 3" descr="Se kildebilledet"/>
        <xdr:cNvPicPr>
          <a:picLocks noChangeAspect="1" noChangeArrowheads="1"/>
        </xdr:cNvPicPr>
      </xdr:nvPicPr>
      <xdr:blipFill>
        <a:blip xmlns:r="http://schemas.openxmlformats.org/officeDocument/2006/relationships" r:embed="rId3" cstate="print"/>
        <a:srcRect/>
        <a:stretch>
          <a:fillRect/>
        </a:stretch>
      </xdr:blipFill>
      <xdr:spPr bwMode="auto">
        <a:xfrm>
          <a:off x="2066925" y="32442150"/>
          <a:ext cx="3209925" cy="3209925"/>
        </a:xfrm>
        <a:prstGeom prst="rect">
          <a:avLst/>
        </a:prstGeom>
        <a:noFill/>
      </xdr:spPr>
    </xdr:pic>
    <xdr:clientData/>
  </xdr:twoCellAnchor>
</xdr:wsDr>
</file>

<file path=xl/theme/theme1.xml><?xml version="1.0" encoding="utf-8"?>
<a:theme xmlns:a="http://schemas.openxmlformats.org/drawingml/2006/main" name="Kontortema">
  <a:themeElements>
    <a:clrScheme name="Kont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ontor">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Kont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walter-lystfisker.dk/" TargetMode="External"/><Relationship Id="rId3" Type="http://schemas.openxmlformats.org/officeDocument/2006/relationships/hyperlink" Target="http://www.fuglelivet.dk/groslashnt-med-hoslashjt-vandindhold.html" TargetMode="External"/><Relationship Id="rId7" Type="http://schemas.openxmlformats.org/officeDocument/2006/relationships/hyperlink" Target="http://www.walter-lystfisker.dk/" TargetMode="External"/><Relationship Id="rId2" Type="http://schemas.openxmlformats.org/officeDocument/2006/relationships/hyperlink" Target="https://www.food.dtu.dk/-/media/Institutter/Foedevareinstituttet/Publikationer/Pub-2010/Den-lille-Levnedsmiddeltabel-4-udgave.ashx?la=da&amp;hash=4A2D6BE36E9AA467C68437BFD0C7B284ED75EE84" TargetMode="External"/><Relationship Id="rId1" Type="http://schemas.openxmlformats.org/officeDocument/2006/relationships/hyperlink" Target="https://www.handymath.com/cgi-bin/ethnlwateradj2.cgi?convstvol=mL&amp;convadjvol=mL&amp;convfnlvol=mL&amp;qnty=500&amp;stconc=90&amp;adjconc=&amp;fnlconc=40&amp;submit=Reset&amp;volwght=Volume" TargetMode="External"/><Relationship Id="rId6" Type="http://schemas.openxmlformats.org/officeDocument/2006/relationships/hyperlink" Target="https://www.uomodicasa.it/2020/12/27/calcolo-online-gradazione-alcolica/?fbclid=IwY2xjawFenGBleHRuA2FlbQIxMAABHRwMIZ6Xks4EQfnTnctzb5TCq6yemzRKCrvqCLlQUyXk4VggPkGGocuJwg_aem_F2kBGuFavEhysFph5M5wNw" TargetMode="External"/><Relationship Id="rId11" Type="http://schemas.openxmlformats.org/officeDocument/2006/relationships/drawing" Target="../drawings/drawing1.xml"/><Relationship Id="rId5" Type="http://schemas.openxmlformats.org/officeDocument/2006/relationships/hyperlink" Target="https://frida.fooddata.dk/food/lists/alphabetic?" TargetMode="External"/><Relationship Id="rId10" Type="http://schemas.openxmlformats.org/officeDocument/2006/relationships/printerSettings" Target="../printerSettings/printerSettings1.bin"/><Relationship Id="rId4" Type="http://schemas.openxmlformats.org/officeDocument/2006/relationships/hyperlink" Target="https://kalorietabel.dk/frugt/" TargetMode="External"/><Relationship Id="rId9" Type="http://schemas.openxmlformats.org/officeDocument/2006/relationships/hyperlink" Target="https://alcohol.stackexchange.com/questions/1064/by-volume-by-weight-conversion-formula"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s://www.raschvin.com/produkt/navimer-alcohol-pur-100-cl-96/" TargetMode="External"/><Relationship Id="rId3" Type="http://schemas.openxmlformats.org/officeDocument/2006/relationships/hyperlink" Target="https://renolie.dk/shop/46-diy-raavarer/467-fin-sprit-96-ikke-denatureret-100-ml/" TargetMode="External"/><Relationship Id="rId7" Type="http://schemas.openxmlformats.org/officeDocument/2006/relationships/hyperlink" Target="https://renolie.dk/vand-er-ikke-bare-vand/" TargetMode="External"/><Relationship Id="rId12" Type="http://schemas.openxmlformats.org/officeDocument/2006/relationships/drawing" Target="../drawings/drawing2.xml"/><Relationship Id="rId2" Type="http://schemas.openxmlformats.org/officeDocument/2006/relationships/hyperlink" Target="https://www.handymath.com/cgi-bin/ethnlwateradj2.cgi?convstvol=mL&amp;convadjvol=mL&amp;convfnlvol=mL&amp;qnty=500&amp;stconc=90&amp;adjconc=&amp;fnlconc=40&amp;submit=Reset&amp;volwght=Volume" TargetMode="External"/><Relationship Id="rId1" Type="http://schemas.openxmlformats.org/officeDocument/2006/relationships/hyperlink" Target="http://www.walter-lystfisker.dk/" TargetMode="External"/><Relationship Id="rId6" Type="http://schemas.openxmlformats.org/officeDocument/2006/relationships/hyperlink" Target="https://renolie.dk/shop/46-diy-raavarer/482-destilleret-vand/" TargetMode="External"/><Relationship Id="rId11" Type="http://schemas.openxmlformats.org/officeDocument/2006/relationships/printerSettings" Target="../printerSettings/printerSettings2.bin"/><Relationship Id="rId5" Type="http://schemas.openxmlformats.org/officeDocument/2006/relationships/hyperlink" Target="https://renolie.dk/shop/46-diy-raavarer/466-ipa-sprit-999-denatureret/" TargetMode="External"/><Relationship Id="rId10" Type="http://schemas.openxmlformats.org/officeDocument/2006/relationships/hyperlink" Target="https://alcohol.stackexchange.com/questions/1064/by-volume-by-weight-conversion-formula" TargetMode="External"/><Relationship Id="rId4" Type="http://schemas.openxmlformats.org/officeDocument/2006/relationships/hyperlink" Target="https://renolie.dk/shop/46-diy-raavarer/465-ren-ethanol-998-denatureret/" TargetMode="External"/><Relationship Id="rId9" Type="http://schemas.openxmlformats.org/officeDocument/2006/relationships/hyperlink" Target="https://www.bilka.dk/produkter/finsprit/200225131/" TargetMode="External"/></Relationships>
</file>

<file path=xl/worksheets/sheet1.xml><?xml version="1.0" encoding="utf-8"?>
<worksheet xmlns="http://schemas.openxmlformats.org/spreadsheetml/2006/main" xmlns:r="http://schemas.openxmlformats.org/officeDocument/2006/relationships">
  <sheetPr>
    <pageSetUpPr fitToPage="1"/>
  </sheetPr>
  <dimension ref="A1:AW244"/>
  <sheetViews>
    <sheetView tabSelected="1" zoomScaleNormal="100" workbookViewId="0"/>
  </sheetViews>
  <sheetFormatPr defaultColWidth="8.85546875" defaultRowHeight="12.75"/>
  <cols>
    <col min="1" max="2" width="26.7109375" style="2" customWidth="1"/>
    <col min="3" max="13" width="18.7109375" style="2" customWidth="1"/>
    <col min="14" max="24" width="12.7109375" style="2" customWidth="1"/>
    <col min="25" max="25" width="12.7109375" style="24" customWidth="1"/>
    <col min="26" max="26" width="12.7109375" style="2" customWidth="1"/>
    <col min="27" max="27" width="12.7109375" style="24" customWidth="1"/>
    <col min="28" max="40" width="12.7109375" style="2" customWidth="1"/>
    <col min="41" max="41" width="8.7109375" style="2" customWidth="1"/>
    <col min="42" max="42" width="15.7109375" style="2" customWidth="1"/>
    <col min="43" max="43" width="15.5703125" style="2" customWidth="1"/>
    <col min="44" max="44" width="9" style="2" bestFit="1" customWidth="1"/>
    <col min="45" max="45" width="14.28515625" style="2" customWidth="1"/>
    <col min="46" max="49" width="8.85546875" style="2" customWidth="1"/>
    <col min="50" max="16384" width="8.85546875" style="2"/>
  </cols>
  <sheetData>
    <row r="1" spans="1:49" ht="45" customHeight="1" thickBot="1">
      <c r="A1" s="234"/>
      <c r="B1" s="441" t="s">
        <v>169</v>
      </c>
      <c r="C1" s="441"/>
      <c r="D1" s="441"/>
      <c r="E1" s="441"/>
      <c r="F1" s="441"/>
      <c r="G1" s="441"/>
      <c r="H1" s="441"/>
      <c r="I1" s="441"/>
      <c r="J1" s="441"/>
      <c r="K1" s="441"/>
      <c r="L1" s="441"/>
      <c r="M1" s="235"/>
      <c r="N1" s="235"/>
      <c r="O1" s="235"/>
      <c r="P1" s="235"/>
      <c r="Q1" s="235"/>
      <c r="R1" s="235"/>
      <c r="S1" s="235"/>
      <c r="T1" s="235"/>
      <c r="U1" s="236"/>
      <c r="V1" s="471" t="s">
        <v>73</v>
      </c>
      <c r="W1" s="471"/>
      <c r="X1" s="471"/>
      <c r="Y1" s="471"/>
      <c r="Z1" s="471"/>
      <c r="AA1" s="471"/>
      <c r="AB1" s="471"/>
      <c r="AC1" s="471"/>
      <c r="AD1" s="471"/>
      <c r="AE1" s="471"/>
      <c r="AF1" s="471"/>
      <c r="AG1" s="471"/>
      <c r="AH1" s="471"/>
      <c r="AI1" s="471"/>
      <c r="AJ1" s="471"/>
      <c r="AK1" s="471"/>
      <c r="AL1" s="471"/>
      <c r="AM1" s="471"/>
      <c r="AN1" s="472"/>
      <c r="AO1" s="106"/>
      <c r="AP1" s="202" t="s">
        <v>155</v>
      </c>
      <c r="AQ1" s="207" t="s">
        <v>174</v>
      </c>
      <c r="AR1" s="1"/>
      <c r="AS1" s="1"/>
      <c r="AT1" s="68"/>
      <c r="AU1" s="68"/>
      <c r="AV1" s="68"/>
      <c r="AW1" s="68"/>
    </row>
    <row r="2" spans="1:49" ht="18.95" customHeight="1">
      <c r="A2" s="450" t="s">
        <v>32</v>
      </c>
      <c r="B2" s="451"/>
      <c r="C2" s="451"/>
      <c r="D2" s="451"/>
      <c r="E2" s="451"/>
      <c r="F2" s="81">
        <v>0</v>
      </c>
      <c r="G2" s="81"/>
      <c r="H2" s="81">
        <v>0</v>
      </c>
      <c r="I2" s="81">
        <v>0</v>
      </c>
      <c r="J2" s="81">
        <v>0</v>
      </c>
      <c r="K2" s="186">
        <v>0</v>
      </c>
      <c r="L2" s="85">
        <v>0</v>
      </c>
      <c r="M2" s="81">
        <v>0</v>
      </c>
      <c r="N2" s="81">
        <v>0</v>
      </c>
      <c r="O2" s="81">
        <v>0</v>
      </c>
      <c r="P2" s="81">
        <v>0</v>
      </c>
      <c r="Q2" s="81">
        <v>0</v>
      </c>
      <c r="R2" s="81">
        <v>0</v>
      </c>
      <c r="S2" s="81">
        <v>0</v>
      </c>
      <c r="T2" s="81">
        <v>0</v>
      </c>
      <c r="U2" s="83">
        <v>0</v>
      </c>
      <c r="V2" s="85">
        <v>0</v>
      </c>
      <c r="W2" s="81">
        <v>0</v>
      </c>
      <c r="X2" s="81">
        <v>0</v>
      </c>
      <c r="Y2" s="81">
        <v>0</v>
      </c>
      <c r="Z2" s="81">
        <v>0</v>
      </c>
      <c r="AA2" s="81">
        <v>0</v>
      </c>
      <c r="AB2" s="81">
        <v>0</v>
      </c>
      <c r="AC2" s="81">
        <v>0</v>
      </c>
      <c r="AD2" s="81">
        <v>0</v>
      </c>
      <c r="AE2" s="82">
        <v>0</v>
      </c>
      <c r="AF2" s="81">
        <v>0</v>
      </c>
      <c r="AG2" s="81">
        <v>0</v>
      </c>
      <c r="AH2" s="81">
        <v>0</v>
      </c>
      <c r="AI2" s="81">
        <v>0</v>
      </c>
      <c r="AJ2" s="81">
        <v>0</v>
      </c>
      <c r="AK2" s="81">
        <v>0</v>
      </c>
      <c r="AL2" s="81">
        <v>0</v>
      </c>
      <c r="AM2" s="81">
        <v>0</v>
      </c>
      <c r="AN2" s="272">
        <v>0</v>
      </c>
      <c r="AO2" s="1"/>
      <c r="AP2" s="287">
        <v>0</v>
      </c>
      <c r="AQ2" s="285">
        <v>1</v>
      </c>
      <c r="AR2" s="283"/>
      <c r="AS2" s="1"/>
      <c r="AT2" s="123"/>
      <c r="AU2" s="68"/>
      <c r="AV2" s="124"/>
      <c r="AW2" s="68"/>
    </row>
    <row r="3" spans="1:49" ht="24" customHeight="1">
      <c r="A3" s="453" t="str">
        <f>+A9</f>
        <v>Mix two alcohols</v>
      </c>
      <c r="B3" s="454"/>
      <c r="C3" s="55" t="s">
        <v>0</v>
      </c>
      <c r="D3" s="55" t="s">
        <v>105</v>
      </c>
      <c r="E3" s="474" t="s">
        <v>133</v>
      </c>
      <c r="F3" s="473" t="s">
        <v>134</v>
      </c>
      <c r="G3" s="473" t="s">
        <v>61</v>
      </c>
      <c r="H3" s="473" t="s">
        <v>16</v>
      </c>
      <c r="I3" s="473" t="s">
        <v>18</v>
      </c>
      <c r="J3" s="473" t="s">
        <v>15</v>
      </c>
      <c r="K3" s="477" t="s">
        <v>135</v>
      </c>
      <c r="L3" s="479" t="s">
        <v>44</v>
      </c>
      <c r="M3" s="476" t="s">
        <v>59</v>
      </c>
      <c r="N3" s="473" t="s">
        <v>11</v>
      </c>
      <c r="O3" s="473" t="s">
        <v>8</v>
      </c>
      <c r="P3" s="473" t="s">
        <v>51</v>
      </c>
      <c r="Q3" s="473" t="s">
        <v>19</v>
      </c>
      <c r="R3" s="473" t="s">
        <v>14</v>
      </c>
      <c r="S3" s="473" t="s">
        <v>62</v>
      </c>
      <c r="T3" s="473" t="s">
        <v>12</v>
      </c>
      <c r="U3" s="477" t="s">
        <v>66</v>
      </c>
      <c r="V3" s="485" t="s">
        <v>60</v>
      </c>
      <c r="W3" s="473" t="s">
        <v>52</v>
      </c>
      <c r="X3" s="473" t="s">
        <v>13</v>
      </c>
      <c r="Y3" s="473" t="s">
        <v>17</v>
      </c>
      <c r="Z3" s="473" t="s">
        <v>41</v>
      </c>
      <c r="AA3" s="473" t="s">
        <v>54</v>
      </c>
      <c r="AB3" s="473" t="s">
        <v>53</v>
      </c>
      <c r="AC3" s="473" t="s">
        <v>42</v>
      </c>
      <c r="AD3" s="473" t="s">
        <v>43</v>
      </c>
      <c r="AE3" s="473" t="s">
        <v>67</v>
      </c>
      <c r="AF3" s="473" t="s">
        <v>68</v>
      </c>
      <c r="AG3" s="473" t="s">
        <v>69</v>
      </c>
      <c r="AH3" s="487" t="s">
        <v>75</v>
      </c>
      <c r="AI3" s="487" t="s">
        <v>76</v>
      </c>
      <c r="AJ3" s="487" t="s">
        <v>199</v>
      </c>
      <c r="AK3" s="487"/>
      <c r="AL3" s="487"/>
      <c r="AM3" s="473" t="s">
        <v>5</v>
      </c>
      <c r="AN3" s="486" t="s">
        <v>4</v>
      </c>
      <c r="AO3" s="1"/>
      <c r="AP3" s="288">
        <v>5.0000000000000001E-3</v>
      </c>
      <c r="AQ3" s="285">
        <v>0.97499999999999998</v>
      </c>
      <c r="AR3" s="283"/>
      <c r="AS3" s="1"/>
      <c r="AT3" s="123"/>
      <c r="AU3" s="68"/>
      <c r="AV3" s="124"/>
      <c r="AW3" s="68"/>
    </row>
    <row r="4" spans="1:49" ht="24" customHeight="1">
      <c r="A4" s="455" t="str">
        <f>IF($A$3="Mix two alcohols","Mix # 1 Alcohol # 1 i ml &amp; % vol",IF($A$3="Mix alcohol and berries","Mix # 1 Alcohol # 1 ml &amp; % vol",IF($A$3="Mix alcohol and water","Mix # 1 Alcohol # 1 i ml &amp; % vol")))</f>
        <v>Mix # 1 Alcohol # 1 i ml &amp; % vol</v>
      </c>
      <c r="B4" s="456"/>
      <c r="C4" s="178">
        <v>700</v>
      </c>
      <c r="D4" s="179">
        <v>0.4</v>
      </c>
      <c r="E4" s="474"/>
      <c r="F4" s="473"/>
      <c r="G4" s="473"/>
      <c r="H4" s="473"/>
      <c r="I4" s="473"/>
      <c r="J4" s="473"/>
      <c r="K4" s="477"/>
      <c r="L4" s="479"/>
      <c r="M4" s="476"/>
      <c r="N4" s="473"/>
      <c r="O4" s="473"/>
      <c r="P4" s="473"/>
      <c r="Q4" s="473"/>
      <c r="R4" s="473"/>
      <c r="S4" s="473"/>
      <c r="T4" s="473"/>
      <c r="U4" s="477"/>
      <c r="V4" s="485"/>
      <c r="W4" s="473"/>
      <c r="X4" s="473"/>
      <c r="Y4" s="473"/>
      <c r="Z4" s="473"/>
      <c r="AA4" s="473"/>
      <c r="AB4" s="473"/>
      <c r="AC4" s="473"/>
      <c r="AD4" s="473"/>
      <c r="AE4" s="473"/>
      <c r="AF4" s="473"/>
      <c r="AG4" s="473"/>
      <c r="AH4" s="487"/>
      <c r="AI4" s="487"/>
      <c r="AJ4" s="487"/>
      <c r="AK4" s="487"/>
      <c r="AL4" s="487"/>
      <c r="AM4" s="473"/>
      <c r="AN4" s="486"/>
      <c r="AO4" s="1"/>
      <c r="AP4" s="289">
        <v>0.01</v>
      </c>
      <c r="AQ4" s="285">
        <v>0.95</v>
      </c>
      <c r="AR4" s="282"/>
      <c r="AS4" s="1"/>
      <c r="AT4" s="123"/>
      <c r="AU4" s="68"/>
      <c r="AV4" s="124"/>
      <c r="AW4" s="68"/>
    </row>
    <row r="5" spans="1:49" ht="18.95" customHeight="1" thickBot="1">
      <c r="A5" s="457" t="str">
        <f>IF($A$3="Mix alcohol and water","Mix # 2 Water ml &amp; 0%",IF($A$3="Mix alcohol and berries","Mix # 2 Alcohol # 2 i ml &amp; % vol or both 0",IF($A$3="Mix two alcohols","Mix # 2 Alcohol # 2 i ml &amp; % vol")))</f>
        <v>Mix # 2 Alcohol # 2 i ml &amp; % vol</v>
      </c>
      <c r="B5" s="458"/>
      <c r="C5" s="276">
        <v>151</v>
      </c>
      <c r="D5" s="180">
        <v>0.96</v>
      </c>
      <c r="E5" s="54" t="s">
        <v>46</v>
      </c>
      <c r="F5" s="52">
        <v>0.86399999999999999</v>
      </c>
      <c r="G5" s="52">
        <v>0.79</v>
      </c>
      <c r="H5" s="52">
        <v>0.86699999999999999</v>
      </c>
      <c r="I5" s="52">
        <v>0.871</v>
      </c>
      <c r="J5" s="52">
        <v>0.88200000000000001</v>
      </c>
      <c r="K5" s="75">
        <v>0.79</v>
      </c>
      <c r="L5" s="185">
        <v>4.1000000000000002E-2</v>
      </c>
      <c r="M5" s="49">
        <v>0.82599999999999996</v>
      </c>
      <c r="N5" s="62">
        <v>0.85899999999999999</v>
      </c>
      <c r="O5" s="52">
        <v>0.2</v>
      </c>
      <c r="P5" s="62">
        <v>0.83399999999999996</v>
      </c>
      <c r="Q5" s="62">
        <v>0.89600000000000002</v>
      </c>
      <c r="R5" s="62">
        <v>0.85299999999999998</v>
      </c>
      <c r="S5" s="50">
        <v>0.90500000000000003</v>
      </c>
      <c r="T5" s="62">
        <v>0.83799999999999997</v>
      </c>
      <c r="U5" s="75">
        <v>0.151</v>
      </c>
      <c r="V5" s="212">
        <v>0.8</v>
      </c>
      <c r="W5" s="62">
        <v>0.85</v>
      </c>
      <c r="X5" s="52">
        <v>0.79</v>
      </c>
      <c r="Y5" s="52">
        <v>0.879</v>
      </c>
      <c r="Z5" s="62">
        <v>0.312</v>
      </c>
      <c r="AA5" s="62">
        <v>0.871</v>
      </c>
      <c r="AB5" s="62">
        <v>0.86299999999999999</v>
      </c>
      <c r="AC5" s="62">
        <v>2.8000000000000001E-2</v>
      </c>
      <c r="AD5" s="62">
        <v>0.84</v>
      </c>
      <c r="AE5" s="52">
        <v>0.85099999999999998</v>
      </c>
      <c r="AF5" s="52">
        <v>0.85699999999999998</v>
      </c>
      <c r="AG5" s="52">
        <v>0.78900000000000003</v>
      </c>
      <c r="AH5" s="84">
        <v>0.88800000000000001</v>
      </c>
      <c r="AI5" s="84">
        <v>0.26200000000000001</v>
      </c>
      <c r="AJ5" s="84">
        <v>0.8</v>
      </c>
      <c r="AK5" s="84"/>
      <c r="AL5" s="84"/>
      <c r="AM5" s="52">
        <v>1</v>
      </c>
      <c r="AN5" s="213"/>
      <c r="AO5" s="1"/>
      <c r="AP5" s="289">
        <v>1.4999999999999999E-2</v>
      </c>
      <c r="AQ5" s="286">
        <v>0.92500000000000004</v>
      </c>
      <c r="AR5" s="282"/>
      <c r="AS5" s="1"/>
      <c r="AT5" s="123"/>
      <c r="AU5" s="68"/>
      <c r="AV5" s="124"/>
      <c r="AW5" s="68"/>
    </row>
    <row r="6" spans="1:49" ht="18.95" customHeight="1">
      <c r="A6" s="457" t="s">
        <v>104</v>
      </c>
      <c r="B6" s="458"/>
      <c r="C6" s="169">
        <f>SUM(C4:C5)</f>
        <v>851</v>
      </c>
      <c r="D6" s="181">
        <f>+E12/C34</f>
        <v>0.49936545240893071</v>
      </c>
      <c r="E6" s="54" t="s">
        <v>47</v>
      </c>
      <c r="F6" s="52">
        <v>8.2000000000000003E-2</v>
      </c>
      <c r="G6" s="52">
        <v>0.08</v>
      </c>
      <c r="H6" s="52">
        <v>8.5999999999999993E-2</v>
      </c>
      <c r="I6" s="52">
        <v>8.6999999999999994E-2</v>
      </c>
      <c r="J6" s="52">
        <v>4.7E-2</v>
      </c>
      <c r="K6" s="75">
        <v>0.17499999999999999</v>
      </c>
      <c r="L6" s="185">
        <v>0.21099999999999999</v>
      </c>
      <c r="M6" s="50">
        <v>6.2E-2</v>
      </c>
      <c r="N6" s="62">
        <v>6.9000000000000006E-2</v>
      </c>
      <c r="O6" s="53">
        <v>0.75</v>
      </c>
      <c r="P6" s="62">
        <v>8.5999999999999993E-2</v>
      </c>
      <c r="Q6" s="52">
        <v>7.2999999999999995E-2</v>
      </c>
      <c r="R6" s="62">
        <v>0.109</v>
      </c>
      <c r="S6" s="50">
        <v>1.6400000000000001E-2</v>
      </c>
      <c r="T6" s="62">
        <v>9.1999999999999998E-2</v>
      </c>
      <c r="U6" s="75">
        <v>0.68799999999999994</v>
      </c>
      <c r="V6" s="212">
        <v>7.4999999999999997E-2</v>
      </c>
      <c r="W6" s="62">
        <v>7.4999999999999997E-2</v>
      </c>
      <c r="X6" s="52">
        <v>0.11700000000000001</v>
      </c>
      <c r="Y6" s="52">
        <v>6.9000000000000006E-2</v>
      </c>
      <c r="Z6" s="62">
        <v>0.55700000000000005</v>
      </c>
      <c r="AA6" s="62">
        <v>7.5999999999999998E-2</v>
      </c>
      <c r="AB6" s="62">
        <v>7.8E-2</v>
      </c>
      <c r="AC6" s="62">
        <v>0.106</v>
      </c>
      <c r="AD6" s="62">
        <v>0.13300000000000001</v>
      </c>
      <c r="AE6" s="52">
        <v>0.109</v>
      </c>
      <c r="AF6" s="52">
        <v>0.107</v>
      </c>
      <c r="AG6" s="52">
        <v>0.19400000000000001</v>
      </c>
      <c r="AH6" s="84">
        <v>7.8E-2</v>
      </c>
      <c r="AI6" s="84">
        <v>0.57199999999999995</v>
      </c>
      <c r="AJ6" s="84">
        <v>0.159</v>
      </c>
      <c r="AK6" s="84"/>
      <c r="AL6" s="84"/>
      <c r="AM6" s="205"/>
      <c r="AN6" s="214"/>
      <c r="AO6" s="1"/>
      <c r="AP6" s="289">
        <v>0.02</v>
      </c>
      <c r="AQ6" s="290">
        <v>0.9</v>
      </c>
      <c r="AR6" s="490" t="s">
        <v>175</v>
      </c>
      <c r="AS6" s="1"/>
      <c r="AT6" s="125"/>
      <c r="AU6" s="68"/>
      <c r="AV6" s="124"/>
      <c r="AW6" s="68"/>
    </row>
    <row r="7" spans="1:49" ht="18.95" customHeight="1">
      <c r="A7" s="459" t="s">
        <v>122</v>
      </c>
      <c r="B7" s="460"/>
      <c r="C7" s="478" t="s">
        <v>88</v>
      </c>
      <c r="D7" s="478"/>
      <c r="E7" s="100">
        <f>SUM(F7:AM7)</f>
        <v>0</v>
      </c>
      <c r="F7" s="47">
        <f t="shared" ref="F7:AM7" si="0">+F2*F5</f>
        <v>0</v>
      </c>
      <c r="G7" s="47">
        <f t="shared" si="0"/>
        <v>0</v>
      </c>
      <c r="H7" s="47">
        <f t="shared" si="0"/>
        <v>0</v>
      </c>
      <c r="I7" s="47">
        <f t="shared" si="0"/>
        <v>0</v>
      </c>
      <c r="J7" s="47">
        <f t="shared" si="0"/>
        <v>0</v>
      </c>
      <c r="K7" s="63">
        <f t="shared" si="0"/>
        <v>0</v>
      </c>
      <c r="L7" s="86">
        <f t="shared" si="0"/>
        <v>0</v>
      </c>
      <c r="M7" s="47">
        <f t="shared" si="0"/>
        <v>0</v>
      </c>
      <c r="N7" s="47">
        <f t="shared" si="0"/>
        <v>0</v>
      </c>
      <c r="O7" s="47">
        <f t="shared" si="0"/>
        <v>0</v>
      </c>
      <c r="P7" s="47">
        <f t="shared" si="0"/>
        <v>0</v>
      </c>
      <c r="Q7" s="47">
        <f t="shared" si="0"/>
        <v>0</v>
      </c>
      <c r="R7" s="47">
        <f t="shared" si="0"/>
        <v>0</v>
      </c>
      <c r="S7" s="47">
        <f t="shared" si="0"/>
        <v>0</v>
      </c>
      <c r="T7" s="47">
        <f t="shared" si="0"/>
        <v>0</v>
      </c>
      <c r="U7" s="63">
        <f t="shared" si="0"/>
        <v>0</v>
      </c>
      <c r="V7" s="86">
        <f t="shared" si="0"/>
        <v>0</v>
      </c>
      <c r="W7" s="47">
        <f t="shared" si="0"/>
        <v>0</v>
      </c>
      <c r="X7" s="47">
        <f t="shared" si="0"/>
        <v>0</v>
      </c>
      <c r="Y7" s="47">
        <f t="shared" si="0"/>
        <v>0</v>
      </c>
      <c r="Z7" s="47">
        <f t="shared" si="0"/>
        <v>0</v>
      </c>
      <c r="AA7" s="47">
        <f t="shared" si="0"/>
        <v>0</v>
      </c>
      <c r="AB7" s="47">
        <f t="shared" si="0"/>
        <v>0</v>
      </c>
      <c r="AC7" s="47">
        <f t="shared" si="0"/>
        <v>0</v>
      </c>
      <c r="AD7" s="47">
        <f t="shared" si="0"/>
        <v>0</v>
      </c>
      <c r="AE7" s="47">
        <f t="shared" si="0"/>
        <v>0</v>
      </c>
      <c r="AF7" s="47">
        <f t="shared" si="0"/>
        <v>0</v>
      </c>
      <c r="AG7" s="47">
        <f t="shared" si="0"/>
        <v>0</v>
      </c>
      <c r="AH7" s="232">
        <f t="shared" ref="AH7:AI7" si="1">+AH2*AH5</f>
        <v>0</v>
      </c>
      <c r="AI7" s="232">
        <f t="shared" si="1"/>
        <v>0</v>
      </c>
      <c r="AJ7" s="232">
        <f t="shared" ref="AJ7:AL7" si="2">+AJ2*AJ5</f>
        <v>0</v>
      </c>
      <c r="AK7" s="232">
        <f t="shared" si="2"/>
        <v>0</v>
      </c>
      <c r="AL7" s="232">
        <f t="shared" si="2"/>
        <v>0</v>
      </c>
      <c r="AM7" s="47">
        <f t="shared" si="0"/>
        <v>0</v>
      </c>
      <c r="AN7" s="215"/>
      <c r="AO7" s="1"/>
      <c r="AP7" s="291">
        <v>2.5000000000000001E-2</v>
      </c>
      <c r="AQ7" s="292">
        <v>0.875</v>
      </c>
      <c r="AR7" s="491"/>
      <c r="AS7" s="1"/>
      <c r="AT7" s="123"/>
      <c r="AU7" s="68"/>
      <c r="AV7" s="124"/>
      <c r="AW7" s="68"/>
    </row>
    <row r="8" spans="1:49" ht="18.95" customHeight="1" thickBot="1">
      <c r="A8" s="461" t="s">
        <v>123</v>
      </c>
      <c r="B8" s="462"/>
      <c r="C8" s="475" t="s">
        <v>148</v>
      </c>
      <c r="D8" s="475"/>
      <c r="E8" s="101">
        <f>SUM(F8:AL8)</f>
        <v>0</v>
      </c>
      <c r="F8" s="64">
        <f t="shared" ref="F8:AG8" si="3">+F2*F6</f>
        <v>0</v>
      </c>
      <c r="G8" s="64">
        <f t="shared" si="3"/>
        <v>0</v>
      </c>
      <c r="H8" s="64">
        <f t="shared" si="3"/>
        <v>0</v>
      </c>
      <c r="I8" s="64">
        <f t="shared" si="3"/>
        <v>0</v>
      </c>
      <c r="J8" s="64">
        <f t="shared" si="3"/>
        <v>0</v>
      </c>
      <c r="K8" s="65">
        <f t="shared" si="3"/>
        <v>0</v>
      </c>
      <c r="L8" s="87">
        <f t="shared" si="3"/>
        <v>0</v>
      </c>
      <c r="M8" s="64">
        <f t="shared" si="3"/>
        <v>0</v>
      </c>
      <c r="N8" s="64">
        <f t="shared" si="3"/>
        <v>0</v>
      </c>
      <c r="O8" s="64">
        <f t="shared" si="3"/>
        <v>0</v>
      </c>
      <c r="P8" s="64">
        <f t="shared" si="3"/>
        <v>0</v>
      </c>
      <c r="Q8" s="64">
        <f t="shared" si="3"/>
        <v>0</v>
      </c>
      <c r="R8" s="64">
        <f t="shared" si="3"/>
        <v>0</v>
      </c>
      <c r="S8" s="64">
        <f t="shared" si="3"/>
        <v>0</v>
      </c>
      <c r="T8" s="64">
        <f t="shared" si="3"/>
        <v>0</v>
      </c>
      <c r="U8" s="65">
        <f t="shared" si="3"/>
        <v>0</v>
      </c>
      <c r="V8" s="87">
        <f t="shared" si="3"/>
        <v>0</v>
      </c>
      <c r="W8" s="64">
        <f t="shared" si="3"/>
        <v>0</v>
      </c>
      <c r="X8" s="64">
        <f t="shared" si="3"/>
        <v>0</v>
      </c>
      <c r="Y8" s="64">
        <f t="shared" si="3"/>
        <v>0</v>
      </c>
      <c r="Z8" s="64">
        <f t="shared" si="3"/>
        <v>0</v>
      </c>
      <c r="AA8" s="64">
        <f t="shared" si="3"/>
        <v>0</v>
      </c>
      <c r="AB8" s="64">
        <f t="shared" si="3"/>
        <v>0</v>
      </c>
      <c r="AC8" s="64">
        <f t="shared" si="3"/>
        <v>0</v>
      </c>
      <c r="AD8" s="64">
        <f t="shared" si="3"/>
        <v>0</v>
      </c>
      <c r="AE8" s="64">
        <f t="shared" si="3"/>
        <v>0</v>
      </c>
      <c r="AF8" s="64">
        <f t="shared" si="3"/>
        <v>0</v>
      </c>
      <c r="AG8" s="64">
        <f t="shared" si="3"/>
        <v>0</v>
      </c>
      <c r="AH8" s="233">
        <f t="shared" ref="AH8:AI8" si="4">+AH2*AH6</f>
        <v>0</v>
      </c>
      <c r="AI8" s="233">
        <f t="shared" si="4"/>
        <v>0</v>
      </c>
      <c r="AJ8" s="233">
        <f t="shared" ref="AJ8:AL8" si="5">+AJ2*AJ6</f>
        <v>0</v>
      </c>
      <c r="AK8" s="233">
        <f t="shared" si="5"/>
        <v>0</v>
      </c>
      <c r="AL8" s="233">
        <f t="shared" si="5"/>
        <v>0</v>
      </c>
      <c r="AM8" s="206"/>
      <c r="AN8" s="216"/>
      <c r="AO8" s="1"/>
      <c r="AP8" s="289">
        <v>0.03</v>
      </c>
      <c r="AQ8" s="292">
        <v>0.85</v>
      </c>
      <c r="AR8" s="491"/>
      <c r="AS8" s="1"/>
      <c r="AT8" s="123"/>
      <c r="AU8" s="68"/>
      <c r="AV8" s="124"/>
      <c r="AW8" s="68"/>
    </row>
    <row r="9" spans="1:49" ht="63" customHeight="1">
      <c r="A9" s="463" t="s">
        <v>29</v>
      </c>
      <c r="B9" s="464"/>
      <c r="C9" s="151" t="s">
        <v>106</v>
      </c>
      <c r="D9" s="187" t="s">
        <v>107</v>
      </c>
      <c r="E9" s="187" t="s">
        <v>108</v>
      </c>
      <c r="F9" s="187" t="s">
        <v>150</v>
      </c>
      <c r="G9" s="187" t="s">
        <v>109</v>
      </c>
      <c r="H9" s="187" t="s">
        <v>110</v>
      </c>
      <c r="I9" s="187" t="s">
        <v>111</v>
      </c>
      <c r="J9" s="465" t="s">
        <v>112</v>
      </c>
      <c r="K9" s="466"/>
      <c r="L9" s="4"/>
      <c r="M9" s="4"/>
      <c r="N9" s="165"/>
      <c r="O9" s="149"/>
      <c r="P9" s="149"/>
      <c r="Q9" s="149"/>
      <c r="R9" s="149"/>
      <c r="S9" s="149"/>
      <c r="T9" s="149"/>
      <c r="U9" s="150"/>
      <c r="V9" s="254"/>
      <c r="W9" s="255"/>
      <c r="X9" s="255"/>
      <c r="Y9" s="494" t="s">
        <v>188</v>
      </c>
      <c r="Z9" s="494"/>
      <c r="AA9" s="494"/>
      <c r="AB9" s="494"/>
      <c r="AC9" s="494"/>
      <c r="AD9" s="494"/>
      <c r="AE9" s="255"/>
      <c r="AF9" s="255"/>
      <c r="AG9" s="255"/>
      <c r="AH9" s="255"/>
      <c r="AI9" s="255"/>
      <c r="AJ9" s="255"/>
      <c r="AK9" s="255"/>
      <c r="AL9" s="255"/>
      <c r="AM9" s="255"/>
      <c r="AN9" s="256"/>
      <c r="AO9" s="1"/>
      <c r="AP9" s="289">
        <v>3.5000000000000003E-2</v>
      </c>
      <c r="AQ9" s="292">
        <v>0.82499999999999996</v>
      </c>
      <c r="AR9" s="491"/>
      <c r="AS9" s="1"/>
      <c r="AT9" s="123"/>
      <c r="AU9" s="68"/>
      <c r="AV9" s="124"/>
      <c r="AW9" s="68"/>
    </row>
    <row r="10" spans="1:49" ht="18.95" customHeight="1">
      <c r="A10" s="188" t="s">
        <v>29</v>
      </c>
      <c r="B10" s="199">
        <v>1</v>
      </c>
      <c r="C10" s="166">
        <f>+Table!D8</f>
        <v>0.93518000000000001</v>
      </c>
      <c r="D10" s="169">
        <f>+C4*C10</f>
        <v>654.62599999999998</v>
      </c>
      <c r="E10" s="183">
        <f>+C4*D4</f>
        <v>280</v>
      </c>
      <c r="F10" s="183">
        <f>+C4-E10</f>
        <v>420</v>
      </c>
      <c r="G10" s="184">
        <f>+Table!$B$32</f>
        <v>0.78934000000000004</v>
      </c>
      <c r="H10" s="169">
        <f>+E10*G10</f>
        <v>221.01520000000002</v>
      </c>
      <c r="I10" s="169">
        <f>+(H10/C4)*1000</f>
        <v>315.73599999999999</v>
      </c>
      <c r="J10" s="467" t="s">
        <v>113</v>
      </c>
      <c r="K10" s="468"/>
      <c r="L10" s="4"/>
      <c r="M10" s="4"/>
      <c r="N10" s="165"/>
      <c r="O10" s="149"/>
      <c r="P10" s="149"/>
      <c r="Q10" s="149"/>
      <c r="R10" s="149"/>
      <c r="S10" s="149"/>
      <c r="T10" s="149"/>
      <c r="U10" s="150"/>
      <c r="V10" s="257"/>
      <c r="W10" s="149"/>
      <c r="X10" s="149"/>
      <c r="Y10" s="149"/>
      <c r="Z10" s="149"/>
      <c r="AA10" s="149"/>
      <c r="AB10" s="149"/>
      <c r="AC10" s="149"/>
      <c r="AD10" s="149"/>
      <c r="AE10" s="149"/>
      <c r="AF10" s="149"/>
      <c r="AG10" s="45" t="s">
        <v>55</v>
      </c>
      <c r="AH10" s="149"/>
      <c r="AI10" s="149"/>
      <c r="AJ10" s="149"/>
      <c r="AK10" s="149"/>
      <c r="AL10" s="149"/>
      <c r="AM10" s="149"/>
      <c r="AN10" s="150"/>
      <c r="AO10" s="1"/>
      <c r="AP10" s="289">
        <v>0.04</v>
      </c>
      <c r="AQ10" s="292">
        <v>0.8</v>
      </c>
      <c r="AR10" s="491"/>
      <c r="AS10" s="1"/>
      <c r="AT10" s="123"/>
      <c r="AU10" s="68"/>
      <c r="AV10" s="124"/>
      <c r="AW10" s="68"/>
    </row>
    <row r="11" spans="1:49" ht="18.95" customHeight="1">
      <c r="A11" s="188" t="s">
        <v>80</v>
      </c>
      <c r="B11" s="199">
        <v>1</v>
      </c>
      <c r="C11" s="167">
        <f>+Table!D20</f>
        <v>0.80137999999999998</v>
      </c>
      <c r="D11" s="169">
        <f>+C5*C11</f>
        <v>121.00838</v>
      </c>
      <c r="E11" s="183">
        <f>+C5*D5</f>
        <v>144.96</v>
      </c>
      <c r="F11" s="183">
        <f>+C5-E11</f>
        <v>6.039999999999992</v>
      </c>
      <c r="G11" s="184">
        <f>+Table!$B$32</f>
        <v>0.78934000000000004</v>
      </c>
      <c r="H11" s="169">
        <f>+E11*G11</f>
        <v>114.42272640000002</v>
      </c>
      <c r="I11" s="169">
        <f>+(H11/C5)*1000</f>
        <v>757.76640000000009</v>
      </c>
      <c r="J11" s="467" t="s">
        <v>114</v>
      </c>
      <c r="K11" s="468"/>
      <c r="L11" s="4"/>
      <c r="M11" s="4"/>
      <c r="N11" s="165"/>
      <c r="O11" s="149"/>
      <c r="P11" s="149"/>
      <c r="Q11" s="149"/>
      <c r="R11" s="149"/>
      <c r="S11" s="149"/>
      <c r="T11" s="149"/>
      <c r="U11" s="150"/>
      <c r="V11" s="257"/>
      <c r="W11" s="149"/>
      <c r="X11" s="149"/>
      <c r="Y11" s="149"/>
      <c r="Z11" s="149"/>
      <c r="AA11" s="149"/>
      <c r="AB11" s="149"/>
      <c r="AC11" s="149"/>
      <c r="AD11" s="149"/>
      <c r="AE11" s="149"/>
      <c r="AF11" s="149"/>
      <c r="AG11" s="45" t="s">
        <v>56</v>
      </c>
      <c r="AH11" s="149"/>
      <c r="AI11" s="149"/>
      <c r="AJ11" s="149"/>
      <c r="AK11" s="149"/>
      <c r="AL11" s="149"/>
      <c r="AM11" s="149"/>
      <c r="AN11" s="150"/>
      <c r="AO11" s="1"/>
      <c r="AP11" s="289">
        <v>4.4999999999999998E-2</v>
      </c>
      <c r="AQ11" s="292">
        <v>0.77500000000000002</v>
      </c>
      <c r="AR11" s="491"/>
      <c r="AS11" s="1"/>
      <c r="AT11" s="123"/>
      <c r="AU11" s="68"/>
      <c r="AV11" s="124"/>
      <c r="AW11" s="68"/>
    </row>
    <row r="12" spans="1:49" ht="18.95" customHeight="1" thickBot="1">
      <c r="A12" s="189" t="s">
        <v>28</v>
      </c>
      <c r="B12" s="363">
        <f>+Table!B4</f>
        <v>0.99922900938003256</v>
      </c>
      <c r="C12" s="168">
        <f>+Table!D16</f>
        <v>0.91383999999999999</v>
      </c>
      <c r="D12" s="190">
        <f>SUM(D10:D11)</f>
        <v>775.63437999999996</v>
      </c>
      <c r="E12" s="191">
        <f>SUM(E10:E11)</f>
        <v>424.96000000000004</v>
      </c>
      <c r="F12" s="191">
        <f>SUM(F10:F11)</f>
        <v>426.03999999999996</v>
      </c>
      <c r="G12" s="192">
        <f>+Table!$B$32</f>
        <v>0.78934000000000004</v>
      </c>
      <c r="H12" s="190">
        <f>SUM(H10:H11)</f>
        <v>335.43792640000004</v>
      </c>
      <c r="I12" s="190">
        <f>+(H12/C6)*1000</f>
        <v>394.16912620446539</v>
      </c>
      <c r="J12" s="469" t="s">
        <v>115</v>
      </c>
      <c r="K12" s="470"/>
      <c r="L12" s="4"/>
      <c r="M12" s="4"/>
      <c r="N12" s="165"/>
      <c r="O12" s="149"/>
      <c r="P12" s="149"/>
      <c r="Q12" s="149"/>
      <c r="R12" s="149"/>
      <c r="S12" s="149"/>
      <c r="T12" s="149"/>
      <c r="U12" s="150"/>
      <c r="V12" s="257"/>
      <c r="W12" s="149"/>
      <c r="X12" s="149"/>
      <c r="Y12" s="149"/>
      <c r="Z12" s="149"/>
      <c r="AA12" s="149"/>
      <c r="AB12" s="149"/>
      <c r="AC12" s="149"/>
      <c r="AD12" s="149"/>
      <c r="AE12" s="149"/>
      <c r="AF12" s="149"/>
      <c r="AG12" s="45" t="s">
        <v>77</v>
      </c>
      <c r="AH12" s="149"/>
      <c r="AI12" s="149"/>
      <c r="AJ12" s="149"/>
      <c r="AK12" s="149"/>
      <c r="AL12" s="149"/>
      <c r="AM12" s="149"/>
      <c r="AN12" s="150"/>
      <c r="AO12" s="1"/>
      <c r="AP12" s="291">
        <v>0.05</v>
      </c>
      <c r="AQ12" s="292">
        <v>0.75</v>
      </c>
      <c r="AR12" s="491"/>
      <c r="AS12" s="1"/>
      <c r="AT12" s="123"/>
      <c r="AU12" s="68"/>
      <c r="AV12" s="124"/>
      <c r="AW12" s="68"/>
    </row>
    <row r="13" spans="1:49" ht="18.95" customHeight="1">
      <c r="A13" s="57"/>
      <c r="B13" s="92"/>
      <c r="C13" s="154"/>
      <c r="D13" s="156"/>
      <c r="E13" s="408"/>
      <c r="F13" s="154"/>
      <c r="G13" s="152"/>
      <c r="H13" s="152"/>
      <c r="I13" s="153"/>
      <c r="J13" s="154"/>
      <c r="K13" s="154"/>
      <c r="L13" s="92"/>
      <c r="M13" s="4"/>
      <c r="N13" s="165"/>
      <c r="O13" s="149"/>
      <c r="P13" s="361"/>
      <c r="Q13" s="149"/>
      <c r="R13" s="149"/>
      <c r="S13" s="149"/>
      <c r="T13" s="149"/>
      <c r="U13" s="150"/>
      <c r="V13" s="257"/>
      <c r="W13" s="149"/>
      <c r="X13" s="149"/>
      <c r="Y13" s="149"/>
      <c r="Z13" s="149"/>
      <c r="AA13" s="149"/>
      <c r="AB13" s="149"/>
      <c r="AC13" s="149"/>
      <c r="AD13" s="149"/>
      <c r="AE13" s="149"/>
      <c r="AF13" s="149"/>
      <c r="AG13" s="45" t="s">
        <v>78</v>
      </c>
      <c r="AH13" s="149"/>
      <c r="AI13" s="149"/>
      <c r="AJ13" s="149"/>
      <c r="AK13" s="149"/>
      <c r="AL13" s="149"/>
      <c r="AM13" s="149"/>
      <c r="AN13" s="150"/>
      <c r="AO13" s="1"/>
      <c r="AP13" s="289">
        <v>5.5E-2</v>
      </c>
      <c r="AQ13" s="292">
        <v>0.72499999999999998</v>
      </c>
      <c r="AR13" s="491"/>
      <c r="AS13" s="1"/>
      <c r="AT13" s="123"/>
      <c r="AU13" s="68"/>
      <c r="AV13" s="124"/>
      <c r="AW13" s="68"/>
    </row>
    <row r="14" spans="1:49" ht="18.95" customHeight="1" thickBot="1">
      <c r="A14" s="155" t="s">
        <v>116</v>
      </c>
      <c r="B14" s="4"/>
      <c r="C14" s="154"/>
      <c r="D14" s="156"/>
      <c r="E14" s="92"/>
      <c r="F14" s="92"/>
      <c r="G14" s="152"/>
      <c r="H14" s="152"/>
      <c r="I14" s="153"/>
      <c r="J14" s="154"/>
      <c r="K14" s="154"/>
      <c r="L14" s="92"/>
      <c r="M14" s="4"/>
      <c r="N14" s="362"/>
      <c r="O14" s="358"/>
      <c r="P14" s="149"/>
      <c r="Q14" s="359"/>
      <c r="R14" s="360"/>
      <c r="S14" s="149"/>
      <c r="T14" s="149"/>
      <c r="U14" s="150"/>
      <c r="V14" s="257"/>
      <c r="W14" s="149"/>
      <c r="X14" s="149"/>
      <c r="Y14" s="149"/>
      <c r="Z14" s="149"/>
      <c r="AA14" s="149"/>
      <c r="AB14" s="149"/>
      <c r="AC14" s="149"/>
      <c r="AD14" s="149"/>
      <c r="AE14" s="149"/>
      <c r="AF14" s="149"/>
      <c r="AG14" s="45" t="s">
        <v>172</v>
      </c>
      <c r="AH14" s="149"/>
      <c r="AI14" s="149"/>
      <c r="AJ14" s="149"/>
      <c r="AK14" s="149"/>
      <c r="AL14" s="149"/>
      <c r="AM14" s="149"/>
      <c r="AN14" s="150"/>
      <c r="AO14" s="1"/>
      <c r="AP14" s="289">
        <v>0.06</v>
      </c>
      <c r="AQ14" s="293">
        <v>0.7</v>
      </c>
      <c r="AR14" s="492"/>
      <c r="AS14" s="1"/>
      <c r="AT14" s="123"/>
      <c r="AU14" s="68"/>
      <c r="AV14" s="124"/>
      <c r="AW14" s="68"/>
    </row>
    <row r="15" spans="1:49" ht="18.95" customHeight="1">
      <c r="A15" s="57"/>
      <c r="B15" s="92"/>
      <c r="C15" s="154"/>
      <c r="D15" s="156"/>
      <c r="E15" s="92"/>
      <c r="F15" s="92"/>
      <c r="G15" s="152"/>
      <c r="H15" s="152"/>
      <c r="I15" s="153"/>
      <c r="J15" s="154"/>
      <c r="K15" s="29"/>
      <c r="L15" s="92"/>
      <c r="M15" s="4"/>
      <c r="N15" s="165"/>
      <c r="O15" s="149"/>
      <c r="P15" s="149"/>
      <c r="Q15" s="149"/>
      <c r="R15" s="149"/>
      <c r="S15" s="149"/>
      <c r="T15" s="149"/>
      <c r="U15" s="150"/>
      <c r="V15" s="257"/>
      <c r="W15" s="149"/>
      <c r="X15" s="149"/>
      <c r="Y15" s="149"/>
      <c r="Z15" s="149"/>
      <c r="AA15" s="149"/>
      <c r="AB15" s="149"/>
      <c r="AC15" s="149"/>
      <c r="AD15" s="149"/>
      <c r="AE15" s="149"/>
      <c r="AF15" s="149"/>
      <c r="AG15" s="45"/>
      <c r="AH15" s="149"/>
      <c r="AI15" s="149"/>
      <c r="AJ15" s="149"/>
      <c r="AK15" s="149"/>
      <c r="AL15" s="149"/>
      <c r="AM15" s="149"/>
      <c r="AN15" s="150"/>
      <c r="AO15" s="1"/>
      <c r="AP15" s="294">
        <v>6.5000000000000002E-2</v>
      </c>
      <c r="AQ15" s="284">
        <v>0.67500000000000004</v>
      </c>
      <c r="AR15" s="1"/>
      <c r="AS15" s="1"/>
      <c r="AT15" s="123"/>
      <c r="AU15" s="68"/>
      <c r="AV15" s="124"/>
      <c r="AW15" s="68"/>
    </row>
    <row r="16" spans="1:49" ht="18.95" customHeight="1">
      <c r="A16" s="193" t="str">
        <f>IF(A3="Mix two alcohols","Cell D5 Must be more than 0%",IF(A3="Mix alcohol and berries","Tjek Cell C5 &amp; D5 for correct values",IF(A3="Mix alcohol and water","Cell D5 Must be  0%")))</f>
        <v>Cell D5 Must be more than 0%</v>
      </c>
      <c r="B16" s="4"/>
      <c r="C16" s="157" t="s">
        <v>117</v>
      </c>
      <c r="D16" s="158">
        <v>0.5</v>
      </c>
      <c r="E16" s="159" t="s">
        <v>118</v>
      </c>
      <c r="F16" s="160"/>
      <c r="G16" s="160"/>
      <c r="H16" s="160"/>
      <c r="I16" s="160"/>
      <c r="J16" s="160"/>
      <c r="K16" s="394"/>
      <c r="L16" s="606" t="s">
        <v>225</v>
      </c>
      <c r="M16" s="4"/>
      <c r="N16" s="165"/>
      <c r="O16" s="149"/>
      <c r="P16" s="149"/>
      <c r="Q16" s="149"/>
      <c r="R16" s="149"/>
      <c r="S16" s="149"/>
      <c r="T16" s="149"/>
      <c r="U16" s="150"/>
      <c r="V16" s="257"/>
      <c r="W16" s="149"/>
      <c r="X16" s="149"/>
      <c r="Y16" s="149"/>
      <c r="Z16" s="149"/>
      <c r="AA16" s="149"/>
      <c r="AB16" s="149"/>
      <c r="AC16" s="149"/>
      <c r="AD16" s="149"/>
      <c r="AE16" s="149"/>
      <c r="AF16" s="149"/>
      <c r="AG16" s="45" t="s">
        <v>57</v>
      </c>
      <c r="AH16" s="149"/>
      <c r="AI16" s="149"/>
      <c r="AJ16" s="149"/>
      <c r="AK16" s="149"/>
      <c r="AL16" s="149"/>
      <c r="AM16" s="149"/>
      <c r="AN16" s="150"/>
      <c r="AO16" s="1"/>
      <c r="AP16" s="294">
        <v>7.0000000000000007E-2</v>
      </c>
      <c r="AQ16" s="285">
        <v>0.65</v>
      </c>
      <c r="AR16" s="1"/>
      <c r="AS16" s="1"/>
      <c r="AT16" s="123"/>
      <c r="AU16" s="68"/>
      <c r="AV16" s="124"/>
      <c r="AW16" s="68"/>
    </row>
    <row r="17" spans="1:49" ht="18.95" customHeight="1">
      <c r="A17" s="161"/>
      <c r="B17" s="4"/>
      <c r="C17" s="29"/>
      <c r="D17" s="29"/>
      <c r="E17" s="107"/>
      <c r="F17" s="160"/>
      <c r="G17" s="160"/>
      <c r="H17" s="160"/>
      <c r="I17" s="160"/>
      <c r="J17" s="160"/>
      <c r="K17" s="160"/>
      <c r="L17" s="606" t="str">
        <f>+A9</f>
        <v>Mix two alcohols</v>
      </c>
      <c r="M17" s="160"/>
      <c r="N17" s="92"/>
      <c r="O17" s="149"/>
      <c r="P17" s="149"/>
      <c r="Q17" s="149"/>
      <c r="R17" s="149"/>
      <c r="S17" s="149"/>
      <c r="T17" s="149"/>
      <c r="U17" s="150"/>
      <c r="V17" s="257"/>
      <c r="W17" s="149"/>
      <c r="X17" s="149"/>
      <c r="Y17" s="149"/>
      <c r="Z17" s="149"/>
      <c r="AA17" s="149"/>
      <c r="AB17" s="149"/>
      <c r="AC17" s="149"/>
      <c r="AD17" s="149"/>
      <c r="AE17" s="149"/>
      <c r="AF17" s="149"/>
      <c r="AG17" s="45" t="s">
        <v>58</v>
      </c>
      <c r="AH17" s="149"/>
      <c r="AI17" s="149"/>
      <c r="AJ17" s="149"/>
      <c r="AK17" s="149"/>
      <c r="AL17" s="149"/>
      <c r="AM17" s="149"/>
      <c r="AN17" s="150"/>
      <c r="AO17" s="1"/>
      <c r="AP17" s="287">
        <v>7.4999999999999997E-2</v>
      </c>
      <c r="AQ17" s="285">
        <v>0.625</v>
      </c>
      <c r="AR17" s="1"/>
      <c r="AS17" s="1"/>
      <c r="AT17" s="123"/>
      <c r="AU17" s="68"/>
      <c r="AV17" s="124"/>
      <c r="AW17" s="68"/>
    </row>
    <row r="18" spans="1:49" ht="18.95" customHeight="1">
      <c r="A18" s="217" t="s">
        <v>119</v>
      </c>
      <c r="B18" s="30"/>
      <c r="C18" s="33"/>
      <c r="D18" s="608">
        <f>+D6*L18</f>
        <v>0.49936545240893071</v>
      </c>
      <c r="E18" s="500" t="str">
        <f>IF(D18&gt;=22%,"Sufficient with alcohol",IF(D18&lt;22%,"Not enough alcohol"))</f>
        <v>Sufficient with alcohol</v>
      </c>
      <c r="F18" s="500"/>
      <c r="G18" s="218" t="s">
        <v>120</v>
      </c>
      <c r="H18" s="160"/>
      <c r="I18" s="160"/>
      <c r="J18" s="160"/>
      <c r="K18" s="609">
        <f>+H12/(D12+C26+C28+C29)</f>
        <v>0.43246913113882351</v>
      </c>
      <c r="L18" s="607">
        <f>IF(A9="Mix two alcohols",B10,IF(A9="Mix alcohol and berries",B11,IF(A9="Mix alcohol and water",B12)))</f>
        <v>1</v>
      </c>
      <c r="M18" s="173"/>
      <c r="N18" s="173"/>
      <c r="O18" s="149"/>
      <c r="P18" s="149"/>
      <c r="Q18" s="149"/>
      <c r="R18" s="149"/>
      <c r="S18" s="149"/>
      <c r="T18" s="149"/>
      <c r="U18" s="150"/>
      <c r="V18" s="257"/>
      <c r="W18" s="149"/>
      <c r="X18" s="149"/>
      <c r="Y18" s="149"/>
      <c r="Z18" s="149"/>
      <c r="AA18" s="149"/>
      <c r="AB18" s="149"/>
      <c r="AC18" s="149"/>
      <c r="AD18" s="149"/>
      <c r="AE18" s="149"/>
      <c r="AF18" s="149"/>
      <c r="AG18" s="45" t="s">
        <v>71</v>
      </c>
      <c r="AH18" s="149"/>
      <c r="AI18" s="149"/>
      <c r="AJ18" s="149"/>
      <c r="AK18" s="149"/>
      <c r="AL18" s="149"/>
      <c r="AM18" s="149"/>
      <c r="AN18" s="150"/>
      <c r="AO18" s="1"/>
      <c r="AP18" s="294">
        <v>0.08</v>
      </c>
      <c r="AQ18" s="285">
        <v>0.6</v>
      </c>
      <c r="AR18" s="1"/>
      <c r="AS18" s="1"/>
      <c r="AT18" s="123"/>
      <c r="AU18" s="68"/>
      <c r="AV18" s="124"/>
      <c r="AW18" s="68"/>
    </row>
    <row r="19" spans="1:49" ht="18.95" customHeight="1">
      <c r="A19" s="161"/>
      <c r="B19" s="4"/>
      <c r="C19" s="29"/>
      <c r="D19" s="395"/>
      <c r="E19" s="107"/>
      <c r="F19" s="452"/>
      <c r="G19" s="452"/>
      <c r="H19" s="452"/>
      <c r="I19" s="452"/>
      <c r="J19" s="162"/>
      <c r="K19" s="160"/>
      <c r="L19" s="160"/>
      <c r="M19" s="92"/>
      <c r="N19" s="92"/>
      <c r="O19" s="149"/>
      <c r="P19" s="149"/>
      <c r="Q19" s="149"/>
      <c r="R19" s="149"/>
      <c r="S19" s="149"/>
      <c r="T19" s="149"/>
      <c r="U19" s="150"/>
      <c r="V19" s="257"/>
      <c r="W19" s="149"/>
      <c r="X19" s="149"/>
      <c r="Y19" s="149"/>
      <c r="Z19" s="149"/>
      <c r="AA19" s="149"/>
      <c r="AB19" s="149"/>
      <c r="AC19" s="149"/>
      <c r="AD19" s="149"/>
      <c r="AE19" s="149"/>
      <c r="AF19" s="149"/>
      <c r="AG19" s="45" t="s">
        <v>79</v>
      </c>
      <c r="AH19" s="149"/>
      <c r="AI19" s="149"/>
      <c r="AJ19" s="149"/>
      <c r="AK19" s="149"/>
      <c r="AL19" s="149"/>
      <c r="AM19" s="149"/>
      <c r="AN19" s="150"/>
      <c r="AO19" s="1"/>
      <c r="AP19" s="294">
        <v>8.5000000000000006E-2</v>
      </c>
      <c r="AQ19" s="285">
        <v>0.57499999999999996</v>
      </c>
      <c r="AR19" s="1"/>
      <c r="AS19" s="1"/>
      <c r="AT19" s="123"/>
      <c r="AU19" s="68"/>
      <c r="AV19" s="124"/>
      <c r="AW19" s="68"/>
    </row>
    <row r="20" spans="1:49" ht="18.95" customHeight="1">
      <c r="A20" s="163" t="s">
        <v>221</v>
      </c>
      <c r="B20" s="4"/>
      <c r="C20" s="29"/>
      <c r="D20" s="164"/>
      <c r="E20" s="107"/>
      <c r="F20" s="160"/>
      <c r="G20" s="160"/>
      <c r="H20" s="160"/>
      <c r="I20" s="160"/>
      <c r="J20" s="160"/>
      <c r="K20" s="160"/>
      <c r="L20" s="56" t="s">
        <v>121</v>
      </c>
      <c r="M20" s="92"/>
      <c r="N20" s="92"/>
      <c r="O20" s="149"/>
      <c r="P20" s="149"/>
      <c r="Q20" s="149"/>
      <c r="R20" s="149"/>
      <c r="S20" s="149"/>
      <c r="T20" s="149"/>
      <c r="U20" s="150"/>
      <c r="V20" s="257"/>
      <c r="W20" s="149"/>
      <c r="X20" s="149"/>
      <c r="Y20" s="149"/>
      <c r="Z20" s="149"/>
      <c r="AA20" s="149"/>
      <c r="AB20" s="149"/>
      <c r="AC20" s="149"/>
      <c r="AD20" s="149"/>
      <c r="AE20" s="149"/>
      <c r="AF20" s="149"/>
      <c r="AG20" s="45" t="s">
        <v>70</v>
      </c>
      <c r="AH20" s="149"/>
      <c r="AI20" s="149"/>
      <c r="AJ20" s="149"/>
      <c r="AK20" s="149"/>
      <c r="AL20" s="149"/>
      <c r="AM20" s="149"/>
      <c r="AN20" s="150"/>
      <c r="AO20" s="1"/>
      <c r="AP20" s="294">
        <v>0.09</v>
      </c>
      <c r="AQ20" s="285">
        <v>0.55000000000000004</v>
      </c>
      <c r="AR20" s="1"/>
      <c r="AS20" s="1"/>
      <c r="AT20" s="123"/>
      <c r="AU20" s="68"/>
      <c r="AV20" s="124"/>
      <c r="AW20" s="68"/>
    </row>
    <row r="21" spans="1:49" ht="18.95" customHeight="1">
      <c r="A21" s="57"/>
      <c r="B21" s="170"/>
      <c r="C21" s="92"/>
      <c r="D21" s="92"/>
      <c r="E21" s="148"/>
      <c r="F21" s="149"/>
      <c r="G21" s="149"/>
      <c r="H21" s="149"/>
      <c r="I21" s="149"/>
      <c r="J21" s="149"/>
      <c r="K21" s="149"/>
      <c r="L21" s="149"/>
      <c r="M21" s="149"/>
      <c r="N21" s="149"/>
      <c r="O21" s="149"/>
      <c r="P21" s="149"/>
      <c r="Q21" s="149"/>
      <c r="R21" s="149"/>
      <c r="S21" s="149"/>
      <c r="T21" s="149"/>
      <c r="U21" s="150"/>
      <c r="V21" s="257"/>
      <c r="W21" s="149"/>
      <c r="X21" s="149"/>
      <c r="Y21" s="149"/>
      <c r="Z21" s="149"/>
      <c r="AA21" s="149"/>
      <c r="AB21" s="149"/>
      <c r="AC21" s="149"/>
      <c r="AD21" s="149"/>
      <c r="AE21" s="149"/>
      <c r="AF21" s="149"/>
      <c r="AG21" s="149"/>
      <c r="AH21" s="149"/>
      <c r="AI21" s="149"/>
      <c r="AJ21" s="149"/>
      <c r="AK21" s="149"/>
      <c r="AL21" s="149"/>
      <c r="AM21" s="149"/>
      <c r="AN21" s="150"/>
      <c r="AO21" s="1"/>
      <c r="AP21" s="294">
        <v>9.5000000000000001E-2</v>
      </c>
      <c r="AQ21" s="285">
        <v>0.52500000000000002</v>
      </c>
      <c r="AR21" s="1"/>
      <c r="AS21" s="1"/>
      <c r="AT21" s="123"/>
      <c r="AU21" s="68"/>
      <c r="AV21" s="124"/>
      <c r="AW21" s="68"/>
    </row>
    <row r="22" spans="1:49" ht="18.95" customHeight="1">
      <c r="A22" s="34" t="str">
        <f>+A4</f>
        <v>Mix # 1 Alcohol # 1 i ml &amp; % vol</v>
      </c>
      <c r="B22" s="170"/>
      <c r="C22" s="198">
        <f>C4*D4</f>
        <v>280</v>
      </c>
      <c r="D22" s="51" t="s">
        <v>0</v>
      </c>
      <c r="E22" s="148"/>
      <c r="F22" s="33" t="s">
        <v>152</v>
      </c>
      <c r="G22" s="33"/>
      <c r="H22" s="33"/>
      <c r="I22" s="33"/>
      <c r="J22" s="90"/>
      <c r="K22" s="25"/>
      <c r="L22" s="149"/>
      <c r="M22" s="149"/>
      <c r="N22" s="149"/>
      <c r="O22" s="149"/>
      <c r="P22" s="149"/>
      <c r="Q22" s="149"/>
      <c r="R22" s="149"/>
      <c r="S22" s="149"/>
      <c r="T22" s="149"/>
      <c r="U22" s="150"/>
      <c r="V22" s="257"/>
      <c r="W22" s="149"/>
      <c r="X22" s="149"/>
      <c r="Y22" s="320" t="s">
        <v>197</v>
      </c>
      <c r="Z22" s="321"/>
      <c r="AA22" s="322" t="s">
        <v>20</v>
      </c>
      <c r="AB22" s="321"/>
      <c r="AC22" s="321"/>
      <c r="AD22" s="321" t="s">
        <v>198</v>
      </c>
      <c r="AE22" s="149"/>
      <c r="AF22" s="149"/>
      <c r="AG22" s="149"/>
      <c r="AH22" s="149"/>
      <c r="AI22" s="149"/>
      <c r="AJ22" s="149"/>
      <c r="AK22" s="149"/>
      <c r="AL22" s="149"/>
      <c r="AM22" s="149"/>
      <c r="AN22" s="150"/>
      <c r="AO22" s="1"/>
      <c r="AP22" s="287">
        <v>0.1</v>
      </c>
      <c r="AQ22" s="285">
        <v>0.5</v>
      </c>
      <c r="AR22" s="1"/>
      <c r="AS22" s="1"/>
      <c r="AT22" s="123"/>
      <c r="AU22" s="68"/>
      <c r="AV22" s="124"/>
      <c r="AW22" s="68"/>
    </row>
    <row r="23" spans="1:49" ht="18.95" customHeight="1">
      <c r="A23" s="34" t="str">
        <f>+A5</f>
        <v>Mix # 2 Alcohol # 2 i ml &amp; % vol</v>
      </c>
      <c r="B23" s="170"/>
      <c r="C23" s="198">
        <f>+C5*D5</f>
        <v>144.96</v>
      </c>
      <c r="D23" s="51" t="s">
        <v>0</v>
      </c>
      <c r="E23" s="148"/>
      <c r="F23" s="51" t="s">
        <v>35</v>
      </c>
      <c r="G23" s="30"/>
      <c r="H23" s="91"/>
      <c r="I23" s="274">
        <v>100</v>
      </c>
      <c r="J23" s="33" t="s">
        <v>74</v>
      </c>
      <c r="K23" s="25"/>
      <c r="L23" s="149"/>
      <c r="M23" s="149"/>
      <c r="N23" s="149"/>
      <c r="O23" s="149"/>
      <c r="P23" s="149"/>
      <c r="Q23" s="149"/>
      <c r="R23" s="149"/>
      <c r="S23" s="149"/>
      <c r="T23" s="149"/>
      <c r="U23" s="150"/>
      <c r="V23" s="257"/>
      <c r="W23" s="149"/>
      <c r="X23" s="149"/>
      <c r="Y23" s="319"/>
      <c r="Z23" s="149"/>
      <c r="AA23" s="149"/>
      <c r="AB23" s="149"/>
      <c r="AC23" s="149"/>
      <c r="AD23" s="149"/>
      <c r="AE23" s="149"/>
      <c r="AF23" s="149"/>
      <c r="AG23" s="149"/>
      <c r="AH23" s="149"/>
      <c r="AI23" s="149"/>
      <c r="AJ23" s="149"/>
      <c r="AK23" s="149"/>
      <c r="AL23" s="149"/>
      <c r="AM23" s="149"/>
      <c r="AN23" s="150"/>
      <c r="AO23" s="1"/>
      <c r="AP23" s="294">
        <v>0.105</v>
      </c>
      <c r="AQ23" s="285">
        <v>0.47499999999999998</v>
      </c>
      <c r="AR23" s="1"/>
      <c r="AS23" s="1"/>
      <c r="AT23" s="123"/>
      <c r="AU23" s="68"/>
      <c r="AV23" s="124"/>
      <c r="AW23" s="68"/>
    </row>
    <row r="24" spans="1:49" ht="18.95" customHeight="1">
      <c r="A24" s="34" t="s">
        <v>149</v>
      </c>
      <c r="B24" s="170"/>
      <c r="C24" s="41">
        <f>+C22+C23</f>
        <v>424.96000000000004</v>
      </c>
      <c r="D24" s="51" t="s">
        <v>0</v>
      </c>
      <c r="E24" s="204"/>
      <c r="F24" s="51" t="s">
        <v>21</v>
      </c>
      <c r="G24" s="58"/>
      <c r="H24" s="209" t="s">
        <v>136</v>
      </c>
      <c r="I24" s="210">
        <f>C30/(C34/1000)</f>
        <v>0</v>
      </c>
      <c r="J24" s="33" t="s">
        <v>74</v>
      </c>
      <c r="K24" s="25"/>
      <c r="L24" s="149"/>
      <c r="M24" s="149"/>
      <c r="N24" s="149"/>
      <c r="O24" s="149"/>
      <c r="P24" s="149"/>
      <c r="Q24" s="149"/>
      <c r="R24" s="149"/>
      <c r="S24" s="149"/>
      <c r="T24" s="149"/>
      <c r="U24" s="150"/>
      <c r="V24" s="257"/>
      <c r="W24" s="149"/>
      <c r="X24" s="149"/>
      <c r="Y24" s="149"/>
      <c r="Z24" s="149"/>
      <c r="AA24" s="149"/>
      <c r="AB24" s="149"/>
      <c r="AC24" s="149"/>
      <c r="AD24" s="149"/>
      <c r="AE24" s="149"/>
      <c r="AF24" s="149"/>
      <c r="AG24" s="149"/>
      <c r="AH24" s="149"/>
      <c r="AI24" s="149"/>
      <c r="AJ24" s="149"/>
      <c r="AK24" s="149"/>
      <c r="AL24" s="149"/>
      <c r="AM24" s="149"/>
      <c r="AN24" s="150"/>
      <c r="AO24" s="1"/>
      <c r="AP24" s="294">
        <v>0.11</v>
      </c>
      <c r="AQ24" s="285">
        <v>0.45</v>
      </c>
      <c r="AR24" s="1"/>
      <c r="AS24" s="1"/>
      <c r="AT24" s="123"/>
      <c r="AU24" s="68"/>
      <c r="AV24" s="124"/>
      <c r="AW24" s="68"/>
    </row>
    <row r="25" spans="1:49" ht="18.95" customHeight="1">
      <c r="A25" s="34" t="s">
        <v>131</v>
      </c>
      <c r="B25" s="170"/>
      <c r="C25" s="41">
        <f>+(C4+C5)-(C22+C23)</f>
        <v>426.03999999999996</v>
      </c>
      <c r="D25" s="51" t="s">
        <v>0</v>
      </c>
      <c r="E25" s="148"/>
      <c r="F25" s="36" t="s">
        <v>34</v>
      </c>
      <c r="G25" s="66"/>
      <c r="H25" s="209" t="s">
        <v>137</v>
      </c>
      <c r="I25" s="211">
        <f>100-I24</f>
        <v>100</v>
      </c>
      <c r="J25" s="33" t="s">
        <v>74</v>
      </c>
      <c r="K25" s="25"/>
      <c r="L25" s="79"/>
      <c r="M25" s="79"/>
      <c r="N25" s="79"/>
      <c r="O25" s="79"/>
      <c r="P25" s="79"/>
      <c r="Q25" s="79"/>
      <c r="R25" s="79"/>
      <c r="S25" s="79"/>
      <c r="T25" s="79"/>
      <c r="U25" s="80"/>
      <c r="V25" s="258"/>
      <c r="W25" s="48" t="s">
        <v>26</v>
      </c>
      <c r="X25" s="79"/>
      <c r="Y25" s="79"/>
      <c r="Z25" s="79"/>
      <c r="AA25" s="79"/>
      <c r="AB25" s="79"/>
      <c r="AC25" s="79"/>
      <c r="AD25" s="79"/>
      <c r="AE25" s="79"/>
      <c r="AF25" s="79"/>
      <c r="AG25" s="79"/>
      <c r="AH25" s="79"/>
      <c r="AI25" s="79"/>
      <c r="AJ25" s="79"/>
      <c r="AK25" s="79"/>
      <c r="AL25" s="79"/>
      <c r="AM25" s="4"/>
      <c r="AN25" s="3"/>
      <c r="AO25" s="1"/>
      <c r="AP25" s="294">
        <v>0.115</v>
      </c>
      <c r="AQ25" s="285">
        <v>0.42499999999999899</v>
      </c>
      <c r="AR25" s="1"/>
      <c r="AS25" s="1"/>
      <c r="AT25" s="123"/>
      <c r="AU25" s="68"/>
      <c r="AV25" s="124"/>
      <c r="AW25" s="68"/>
    </row>
    <row r="26" spans="1:49" ht="18.95" customHeight="1">
      <c r="A26" s="197" t="s">
        <v>139</v>
      </c>
      <c r="B26" s="170"/>
      <c r="C26" s="208">
        <f>+E7*G36</f>
        <v>0</v>
      </c>
      <c r="D26" s="117" t="s">
        <v>92</v>
      </c>
      <c r="E26" s="148"/>
      <c r="F26" s="36" t="s">
        <v>153</v>
      </c>
      <c r="G26" s="93"/>
      <c r="H26" s="93"/>
      <c r="I26" s="90"/>
      <c r="J26" s="90"/>
      <c r="K26" s="25"/>
      <c r="L26" s="33"/>
      <c r="M26" s="33"/>
      <c r="N26" s="33"/>
      <c r="O26" s="29"/>
      <c r="P26" s="4"/>
      <c r="Q26" s="4"/>
      <c r="R26" s="4"/>
      <c r="S26" s="4"/>
      <c r="T26" s="4"/>
      <c r="U26" s="3"/>
      <c r="V26" s="57"/>
      <c r="W26" s="45"/>
      <c r="X26" s="4"/>
      <c r="Y26" s="4"/>
      <c r="Z26" s="4"/>
      <c r="AA26" s="4"/>
      <c r="AB26" s="4"/>
      <c r="AC26" s="4"/>
      <c r="AD26" s="4"/>
      <c r="AE26" s="4"/>
      <c r="AF26" s="4"/>
      <c r="AG26" s="4"/>
      <c r="AH26" s="79"/>
      <c r="AI26" s="4"/>
      <c r="AJ26" s="4"/>
      <c r="AK26" s="4"/>
      <c r="AL26" s="4"/>
      <c r="AM26" s="4"/>
      <c r="AN26" s="3"/>
      <c r="AO26" s="1"/>
      <c r="AP26" s="294">
        <v>0.12</v>
      </c>
      <c r="AQ26" s="285">
        <v>0.39999999999999902</v>
      </c>
      <c r="AR26" s="1"/>
      <c r="AS26" s="1"/>
      <c r="AT26" s="123"/>
      <c r="AU26" s="68"/>
      <c r="AV26" s="124"/>
      <c r="AW26" s="68"/>
    </row>
    <row r="27" spans="1:49" ht="18.95" customHeight="1">
      <c r="A27" s="34" t="s">
        <v>145</v>
      </c>
      <c r="B27" s="170"/>
      <c r="C27" s="41">
        <f>SUM(C25:C26)</f>
        <v>426.03999999999996</v>
      </c>
      <c r="D27" s="51" t="s">
        <v>0</v>
      </c>
      <c r="E27" s="59"/>
      <c r="F27" s="33" t="s">
        <v>154</v>
      </c>
      <c r="G27" s="33"/>
      <c r="H27" s="33"/>
      <c r="I27" s="90"/>
      <c r="J27" s="90"/>
      <c r="K27" s="4"/>
      <c r="L27" s="174"/>
      <c r="M27" s="33"/>
      <c r="N27" s="33"/>
      <c r="O27" s="56"/>
      <c r="P27" s="4"/>
      <c r="Q27" s="4"/>
      <c r="R27" s="4"/>
      <c r="S27" s="4"/>
      <c r="T27" s="4"/>
      <c r="U27" s="3"/>
      <c r="V27" s="57"/>
      <c r="W27" s="48" t="s">
        <v>40</v>
      </c>
      <c r="X27" s="4"/>
      <c r="Y27" s="4"/>
      <c r="Z27" s="4"/>
      <c r="AA27" s="4"/>
      <c r="AB27" s="4"/>
      <c r="AC27" s="4"/>
      <c r="AD27" s="4"/>
      <c r="AE27" s="4"/>
      <c r="AF27" s="4"/>
      <c r="AG27" s="4"/>
      <c r="AH27" s="79"/>
      <c r="AI27" s="4"/>
      <c r="AJ27" s="4"/>
      <c r="AK27" s="4"/>
      <c r="AL27" s="4"/>
      <c r="AM27" s="4"/>
      <c r="AN27" s="3"/>
      <c r="AO27" s="1"/>
      <c r="AP27" s="287">
        <v>0.125</v>
      </c>
      <c r="AQ27" s="285">
        <v>0.374999999999999</v>
      </c>
      <c r="AR27" s="1"/>
      <c r="AS27" s="1"/>
      <c r="AT27" s="125"/>
      <c r="AU27" s="68"/>
      <c r="AV27" s="124"/>
      <c r="AW27" s="68"/>
    </row>
    <row r="28" spans="1:49" ht="18.95" customHeight="1">
      <c r="A28" s="34" t="s">
        <v>146</v>
      </c>
      <c r="B28" s="170"/>
      <c r="C28" s="208">
        <f>+AN2</f>
        <v>0</v>
      </c>
      <c r="D28" s="51" t="s">
        <v>1</v>
      </c>
      <c r="E28" s="59"/>
      <c r="F28" s="4"/>
      <c r="G28" s="36"/>
      <c r="H28" s="36"/>
      <c r="I28" s="88"/>
      <c r="J28" s="115"/>
      <c r="K28" s="46"/>
      <c r="L28" s="60"/>
      <c r="M28" s="33"/>
      <c r="N28" s="33"/>
      <c r="O28" s="4"/>
      <c r="P28" s="4"/>
      <c r="Q28" s="33"/>
      <c r="R28" s="4"/>
      <c r="S28" s="30"/>
      <c r="T28" s="30"/>
      <c r="U28" s="31"/>
      <c r="V28" s="259"/>
      <c r="W28" s="4"/>
      <c r="X28" s="4"/>
      <c r="Y28" s="25"/>
      <c r="Z28" s="4"/>
      <c r="AA28" s="25"/>
      <c r="AB28" s="4"/>
      <c r="AC28" s="244"/>
      <c r="AD28" s="4"/>
      <c r="AE28" s="4"/>
      <c r="AF28" s="4"/>
      <c r="AG28" s="4"/>
      <c r="AH28" s="79"/>
      <c r="AI28" s="4"/>
      <c r="AJ28" s="4"/>
      <c r="AK28" s="4"/>
      <c r="AL28" s="245"/>
      <c r="AM28" s="4"/>
      <c r="AN28" s="3"/>
      <c r="AO28" s="1"/>
      <c r="AP28" s="294">
        <v>0.13</v>
      </c>
      <c r="AQ28" s="285">
        <v>0.34999999999999898</v>
      </c>
      <c r="AR28" s="1"/>
      <c r="AS28" s="1"/>
      <c r="AT28" s="123"/>
      <c r="AU28" s="68"/>
      <c r="AV28" s="124"/>
      <c r="AW28" s="68"/>
    </row>
    <row r="29" spans="1:49" ht="18.95" customHeight="1">
      <c r="A29" s="34" t="s">
        <v>147</v>
      </c>
      <c r="B29" s="170"/>
      <c r="C29" s="208">
        <f>+E8*G36</f>
        <v>0</v>
      </c>
      <c r="D29" s="51" t="s">
        <v>1</v>
      </c>
      <c r="E29" s="114"/>
      <c r="F29" s="497" t="s">
        <v>45</v>
      </c>
      <c r="G29" s="498"/>
      <c r="H29" s="499"/>
      <c r="I29" s="88"/>
      <c r="J29" s="115"/>
      <c r="K29" s="46"/>
      <c r="L29" s="97"/>
      <c r="M29" s="33"/>
      <c r="N29" s="98"/>
      <c r="O29" s="4"/>
      <c r="P29" s="4"/>
      <c r="Q29" s="33"/>
      <c r="R29" s="4"/>
      <c r="S29" s="56"/>
      <c r="T29" s="26"/>
      <c r="U29" s="31"/>
      <c r="V29" s="260"/>
      <c r="W29" s="48" t="s">
        <v>48</v>
      </c>
      <c r="X29" s="4"/>
      <c r="Y29" s="261"/>
      <c r="Z29" s="4"/>
      <c r="AA29" s="25"/>
      <c r="AB29" s="4"/>
      <c r="AC29" s="246"/>
      <c r="AD29" s="4"/>
      <c r="AE29" s="4"/>
      <c r="AF29" s="4"/>
      <c r="AG29" s="262"/>
      <c r="AH29" s="79"/>
      <c r="AI29" s="4"/>
      <c r="AJ29" s="4"/>
      <c r="AK29" s="4"/>
      <c r="AL29" s="4"/>
      <c r="AM29" s="4"/>
      <c r="AN29" s="3"/>
      <c r="AO29" s="1"/>
      <c r="AP29" s="294">
        <v>0.13500000000000001</v>
      </c>
      <c r="AQ29" s="285">
        <v>0.32499999999999901</v>
      </c>
      <c r="AR29" s="1"/>
      <c r="AS29" s="1"/>
      <c r="AT29" s="123"/>
      <c r="AU29" s="68"/>
      <c r="AV29" s="124"/>
      <c r="AW29" s="68"/>
    </row>
    <row r="30" spans="1:49" ht="18.95" customHeight="1">
      <c r="A30" s="34" t="s">
        <v>138</v>
      </c>
      <c r="B30" s="4"/>
      <c r="C30" s="41">
        <f>SUM(C28:C29)</f>
        <v>0</v>
      </c>
      <c r="D30" s="51" t="s">
        <v>1</v>
      </c>
      <c r="E30" s="94"/>
      <c r="F30" s="495" t="s">
        <v>50</v>
      </c>
      <c r="G30" s="496"/>
      <c r="H30" s="118">
        <f>+C30/C34</f>
        <v>0</v>
      </c>
      <c r="I30" s="88"/>
      <c r="J30" s="115"/>
      <c r="K30" s="119"/>
      <c r="L30" s="60"/>
      <c r="M30" s="99"/>
      <c r="N30" s="30"/>
      <c r="O30" s="4"/>
      <c r="P30" s="4"/>
      <c r="Q30" s="33"/>
      <c r="R30" s="4"/>
      <c r="S30" s="4"/>
      <c r="T30" s="4"/>
      <c r="U30" s="31"/>
      <c r="V30" s="263"/>
      <c r="W30" s="45"/>
      <c r="X30" s="4"/>
      <c r="Y30" s="261"/>
      <c r="Z30" s="4"/>
      <c r="AA30" s="25"/>
      <c r="AB30" s="4"/>
      <c r="AC30" s="246"/>
      <c r="AD30" s="4"/>
      <c r="AE30" s="4"/>
      <c r="AF30" s="264"/>
      <c r="AG30" s="45"/>
      <c r="AH30" s="79"/>
      <c r="AI30" s="4"/>
      <c r="AJ30" s="4"/>
      <c r="AK30" s="4"/>
      <c r="AL30" s="4"/>
      <c r="AM30" s="4"/>
      <c r="AN30" s="3"/>
      <c r="AO30" s="1"/>
      <c r="AP30" s="294">
        <v>0.14000000000000001</v>
      </c>
      <c r="AQ30" s="285">
        <v>0.29999999999999899</v>
      </c>
      <c r="AR30" s="1"/>
      <c r="AS30" s="1"/>
      <c r="AT30" s="123"/>
      <c r="AU30" s="68"/>
      <c r="AV30" s="124"/>
      <c r="AW30" s="68"/>
    </row>
    <row r="31" spans="1:49" ht="18.95" customHeight="1">
      <c r="A31" s="34" t="s">
        <v>126</v>
      </c>
      <c r="B31" s="170"/>
      <c r="C31" s="51">
        <v>1.619</v>
      </c>
      <c r="D31" s="51" t="s">
        <v>33</v>
      </c>
      <c r="E31" s="112"/>
      <c r="F31" s="94"/>
      <c r="G31" s="94"/>
      <c r="H31" s="95"/>
      <c r="I31" s="94"/>
      <c r="J31" s="94"/>
      <c r="K31" s="96"/>
      <c r="L31" s="60"/>
      <c r="M31" s="99"/>
      <c r="N31" s="30"/>
      <c r="O31" s="6"/>
      <c r="P31" s="6"/>
      <c r="Q31" s="6"/>
      <c r="R31" s="4"/>
      <c r="S31" s="4"/>
      <c r="T31" s="4"/>
      <c r="U31" s="5"/>
      <c r="V31" s="57"/>
      <c r="W31" s="44" t="s">
        <v>81</v>
      </c>
      <c r="X31" s="4"/>
      <c r="Y31" s="29"/>
      <c r="Z31" s="4"/>
      <c r="AA31" s="25"/>
      <c r="AB31" s="4"/>
      <c r="AC31" s="246"/>
      <c r="AD31" s="4"/>
      <c r="AE31" s="4"/>
      <c r="AF31" s="4"/>
      <c r="AG31" s="4"/>
      <c r="AH31" s="79"/>
      <c r="AI31" s="4"/>
      <c r="AJ31" s="4"/>
      <c r="AK31" s="4"/>
      <c r="AL31" s="4"/>
      <c r="AM31" s="4"/>
      <c r="AN31" s="3"/>
      <c r="AO31" s="1"/>
      <c r="AP31" s="294">
        <v>0.14499999999999999</v>
      </c>
      <c r="AQ31" s="285">
        <v>0.27499999999999902</v>
      </c>
      <c r="AR31" s="1"/>
      <c r="AS31" s="1"/>
      <c r="AT31" s="123"/>
      <c r="AU31" s="68"/>
      <c r="AV31" s="124"/>
      <c r="AW31" s="68"/>
    </row>
    <row r="32" spans="1:49" ht="18.95" customHeight="1">
      <c r="A32" s="34" t="s">
        <v>144</v>
      </c>
      <c r="B32" s="170"/>
      <c r="C32" s="41">
        <f>+C28/C31</f>
        <v>0</v>
      </c>
      <c r="D32" s="51" t="s">
        <v>0</v>
      </c>
      <c r="E32" s="94"/>
      <c r="F32" s="241" t="s">
        <v>93</v>
      </c>
      <c r="G32" s="61"/>
      <c r="H32" s="95"/>
      <c r="I32" s="61"/>
      <c r="J32" s="94"/>
      <c r="K32" s="96"/>
      <c r="L32" s="316" t="s">
        <v>196</v>
      </c>
      <c r="M32" s="99"/>
      <c r="N32" s="30"/>
      <c r="O32" s="6"/>
      <c r="P32" s="6"/>
      <c r="Q32" s="6"/>
      <c r="R32" s="4"/>
      <c r="S32" s="25"/>
      <c r="T32" s="25"/>
      <c r="U32" s="5"/>
      <c r="V32" s="57"/>
      <c r="W32" s="4"/>
      <c r="X32" s="4"/>
      <c r="Y32" s="247"/>
      <c r="Z32" s="4"/>
      <c r="AA32" s="25"/>
      <c r="AB32" s="4"/>
      <c r="AC32" s="246"/>
      <c r="AD32" s="4"/>
      <c r="AE32" s="4"/>
      <c r="AF32" s="4"/>
      <c r="AG32" s="4"/>
      <c r="AH32" s="79"/>
      <c r="AI32" s="4"/>
      <c r="AJ32" s="4"/>
      <c r="AK32" s="4"/>
      <c r="AL32" s="4"/>
      <c r="AM32" s="4"/>
      <c r="AN32" s="3"/>
      <c r="AO32" s="1"/>
      <c r="AP32" s="287">
        <v>0.15</v>
      </c>
      <c r="AQ32" s="285">
        <v>0.249999999999999</v>
      </c>
      <c r="AR32" s="1"/>
      <c r="AS32" s="1"/>
      <c r="AT32" s="125"/>
      <c r="AU32" s="68"/>
      <c r="AV32" s="124"/>
      <c r="AW32" s="68"/>
    </row>
    <row r="33" spans="1:49" ht="18.95" customHeight="1">
      <c r="A33" s="34" t="s">
        <v>143</v>
      </c>
      <c r="B33" s="170"/>
      <c r="C33" s="41">
        <f>+C27+C32</f>
        <v>426.03999999999996</v>
      </c>
      <c r="D33" s="51" t="s">
        <v>0</v>
      </c>
      <c r="E33" s="94"/>
      <c r="F33" s="94"/>
      <c r="G33" s="94"/>
      <c r="H33" s="94"/>
      <c r="I33" s="94"/>
      <c r="J33" s="94"/>
      <c r="K33" s="111"/>
      <c r="L33" s="318" t="s">
        <v>20</v>
      </c>
      <c r="M33" s="99"/>
      <c r="N33" s="30"/>
      <c r="O33" s="6"/>
      <c r="P33" s="6"/>
      <c r="Q33" s="6"/>
      <c r="R33" s="4"/>
      <c r="S33" s="39"/>
      <c r="T33" s="25"/>
      <c r="U33" s="5"/>
      <c r="V33" s="57"/>
      <c r="W33" s="48" t="s">
        <v>49</v>
      </c>
      <c r="X33" s="4"/>
      <c r="Y33" s="248"/>
      <c r="Z33" s="4"/>
      <c r="AA33" s="25"/>
      <c r="AB33" s="4"/>
      <c r="AC33" s="246"/>
      <c r="AD33" s="4"/>
      <c r="AE33" s="4"/>
      <c r="AF33" s="4"/>
      <c r="AG33" s="4"/>
      <c r="AH33" s="79"/>
      <c r="AI33" s="4"/>
      <c r="AJ33" s="4"/>
      <c r="AK33" s="4"/>
      <c r="AL33" s="4"/>
      <c r="AM33" s="4"/>
      <c r="AN33" s="3"/>
      <c r="AO33" s="1"/>
      <c r="AP33" s="294">
        <v>0.155</v>
      </c>
      <c r="AQ33" s="285">
        <v>0.22499999999999901</v>
      </c>
      <c r="AR33" s="1"/>
      <c r="AS33" s="1"/>
      <c r="AT33" s="123"/>
      <c r="AU33" s="68"/>
      <c r="AV33" s="124"/>
      <c r="AW33" s="68"/>
    </row>
    <row r="34" spans="1:49" ht="18.95" customHeight="1">
      <c r="A34" s="34" t="s">
        <v>127</v>
      </c>
      <c r="B34" s="170"/>
      <c r="C34" s="208">
        <f>+C24+C25+C26+C32</f>
        <v>851</v>
      </c>
      <c r="D34" s="51" t="s">
        <v>0</v>
      </c>
      <c r="E34" s="407"/>
      <c r="F34" s="113" t="s">
        <v>183</v>
      </c>
      <c r="G34" s="29"/>
      <c r="H34" s="29"/>
      <c r="I34" s="29"/>
      <c r="J34" s="29"/>
      <c r="K34" s="109"/>
      <c r="L34" s="317" t="s">
        <v>10</v>
      </c>
      <c r="M34" s="29"/>
      <c r="N34" s="4"/>
      <c r="O34" s="6"/>
      <c r="P34" s="6"/>
      <c r="Q34" s="6"/>
      <c r="R34" s="4"/>
      <c r="S34" s="4"/>
      <c r="T34" s="25"/>
      <c r="U34" s="7"/>
      <c r="V34" s="265"/>
      <c r="W34" s="4"/>
      <c r="X34" s="4"/>
      <c r="Y34" s="248"/>
      <c r="Z34" s="4"/>
      <c r="AA34" s="25"/>
      <c r="AB34" s="4"/>
      <c r="AC34" s="246"/>
      <c r="AD34" s="4"/>
      <c r="AE34" s="4"/>
      <c r="AF34" s="4"/>
      <c r="AG34" s="4"/>
      <c r="AH34" s="79"/>
      <c r="AI34" s="4"/>
      <c r="AJ34" s="4"/>
      <c r="AK34" s="4"/>
      <c r="AL34" s="4"/>
      <c r="AM34" s="4"/>
      <c r="AN34" s="3"/>
      <c r="AO34" s="1"/>
      <c r="AP34" s="294">
        <v>0.16</v>
      </c>
      <c r="AQ34" s="285">
        <v>0.19999999999999901</v>
      </c>
      <c r="AR34" s="1"/>
      <c r="AS34" s="1"/>
      <c r="AT34" s="123"/>
      <c r="AU34" s="68"/>
      <c r="AV34" s="124"/>
      <c r="AW34" s="68"/>
    </row>
    <row r="35" spans="1:49" ht="18.95" customHeight="1">
      <c r="A35" s="34" t="s">
        <v>140</v>
      </c>
      <c r="B35" s="170"/>
      <c r="C35" s="406">
        <f>+D12+C26+C28+C29</f>
        <v>775.63437999999996</v>
      </c>
      <c r="D35" s="51" t="s">
        <v>1</v>
      </c>
      <c r="E35" s="219"/>
      <c r="F35" s="493" t="s">
        <v>189</v>
      </c>
      <c r="G35" s="493"/>
      <c r="H35" s="493"/>
      <c r="I35" s="148"/>
      <c r="J35" s="99"/>
      <c r="K35" s="99"/>
      <c r="L35" s="148"/>
      <c r="M35" s="182"/>
      <c r="N35" s="8"/>
      <c r="O35" s="6"/>
      <c r="P35" s="6"/>
      <c r="Q35" s="6"/>
      <c r="R35" s="4"/>
      <c r="S35" s="4"/>
      <c r="T35" s="25"/>
      <c r="U35" s="7"/>
      <c r="V35" s="265"/>
      <c r="W35" s="48" t="s">
        <v>63</v>
      </c>
      <c r="X35" s="4"/>
      <c r="Y35" s="248"/>
      <c r="Z35" s="4"/>
      <c r="AA35" s="25"/>
      <c r="AB35" s="4"/>
      <c r="AC35" s="246"/>
      <c r="AD35" s="4"/>
      <c r="AE35" s="4"/>
      <c r="AF35" s="4"/>
      <c r="AG35" s="4"/>
      <c r="AH35" s="79"/>
      <c r="AI35" s="4"/>
      <c r="AJ35" s="4"/>
      <c r="AK35" s="4"/>
      <c r="AL35" s="4"/>
      <c r="AM35" s="4"/>
      <c r="AN35" s="3"/>
      <c r="AO35" s="1"/>
      <c r="AP35" s="294">
        <v>0.16500000000000001</v>
      </c>
      <c r="AQ35" s="285">
        <v>0.17499999999999899</v>
      </c>
      <c r="AR35" s="1"/>
      <c r="AS35" s="1"/>
      <c r="AT35" s="123"/>
      <c r="AU35" s="68"/>
      <c r="AV35" s="124"/>
      <c r="AW35" s="68"/>
    </row>
    <row r="36" spans="1:49" ht="18.95" customHeight="1">
      <c r="A36" s="176" t="s">
        <v>128</v>
      </c>
      <c r="B36" s="170"/>
      <c r="C36" s="177">
        <f>+Table!D32</f>
        <v>0.78934000000000004</v>
      </c>
      <c r="D36" s="51" t="s">
        <v>124</v>
      </c>
      <c r="E36" s="4"/>
      <c r="F36" s="4"/>
      <c r="G36" s="158">
        <v>1</v>
      </c>
      <c r="H36" s="489" t="str">
        <f>IF($G$36=100%,"","Estimated effiency buttom must be set to 100,00% at start")</f>
        <v/>
      </c>
      <c r="I36" s="489"/>
      <c r="J36" s="489"/>
      <c r="K36" s="489"/>
      <c r="L36" s="108"/>
      <c r="M36" s="4"/>
      <c r="N36" s="4"/>
      <c r="O36" s="6"/>
      <c r="P36" s="6"/>
      <c r="Q36" s="6"/>
      <c r="R36" s="4"/>
      <c r="S36" s="4"/>
      <c r="T36" s="25"/>
      <c r="U36" s="5"/>
      <c r="V36" s="57"/>
      <c r="W36" s="4"/>
      <c r="X36" s="4"/>
      <c r="Y36" s="248"/>
      <c r="Z36" s="4"/>
      <c r="AA36" s="25"/>
      <c r="AB36" s="4"/>
      <c r="AC36" s="246"/>
      <c r="AD36" s="4"/>
      <c r="AE36" s="4"/>
      <c r="AF36" s="4"/>
      <c r="AG36" s="45"/>
      <c r="AH36" s="79"/>
      <c r="AI36" s="4"/>
      <c r="AJ36" s="4"/>
      <c r="AK36" s="4"/>
      <c r="AL36" s="4"/>
      <c r="AM36" s="4"/>
      <c r="AN36" s="3"/>
      <c r="AO36" s="1"/>
      <c r="AP36" s="294">
        <v>0.17</v>
      </c>
      <c r="AQ36" s="285">
        <v>0.149999999999999</v>
      </c>
      <c r="AR36" s="1"/>
      <c r="AS36" s="1"/>
      <c r="AT36" s="123"/>
      <c r="AU36" s="68"/>
      <c r="AV36" s="124"/>
      <c r="AW36" s="68"/>
    </row>
    <row r="37" spans="1:49" ht="18.95" customHeight="1">
      <c r="A37" s="34" t="s">
        <v>141</v>
      </c>
      <c r="B37" s="4"/>
      <c r="C37" s="237">
        <f>+E12/C34</f>
        <v>0.49936545240893071</v>
      </c>
      <c r="D37" s="220"/>
      <c r="E37" s="4"/>
      <c r="F37" s="26"/>
      <c r="G37" s="26"/>
      <c r="H37" s="26"/>
      <c r="I37" s="115"/>
      <c r="J37" s="4"/>
      <c r="K37" s="4"/>
      <c r="L37" s="4"/>
      <c r="M37" s="4"/>
      <c r="N37" s="4"/>
      <c r="O37" s="6"/>
      <c r="P37" s="6"/>
      <c r="Q37" s="6"/>
      <c r="R37" s="4"/>
      <c r="S37" s="4"/>
      <c r="T37" s="25"/>
      <c r="U37" s="40"/>
      <c r="V37" s="57"/>
      <c r="W37" s="4"/>
      <c r="X37" s="4"/>
      <c r="Y37" s="248"/>
      <c r="Z37" s="4"/>
      <c r="AA37" s="25"/>
      <c r="AB37" s="4"/>
      <c r="AC37" s="246"/>
      <c r="AD37" s="4"/>
      <c r="AE37" s="4"/>
      <c r="AF37" s="4"/>
      <c r="AG37" s="4"/>
      <c r="AH37" s="79"/>
      <c r="AI37" s="4"/>
      <c r="AJ37" s="4"/>
      <c r="AK37" s="4"/>
      <c r="AL37" s="4"/>
      <c r="AM37" s="4"/>
      <c r="AN37" s="3"/>
      <c r="AO37" s="1"/>
      <c r="AP37" s="287">
        <v>0.17499999999999999</v>
      </c>
      <c r="AQ37" s="285">
        <v>0.124999999999999</v>
      </c>
      <c r="AR37" s="1"/>
      <c r="AS37" s="1"/>
      <c r="AT37" s="125"/>
      <c r="AU37" s="68"/>
      <c r="AV37" s="124"/>
      <c r="AW37" s="68"/>
    </row>
    <row r="38" spans="1:49" ht="18.95" customHeight="1">
      <c r="A38" s="38" t="s">
        <v>142</v>
      </c>
      <c r="B38" s="170"/>
      <c r="C38" s="238">
        <f>+H12/C35</f>
        <v>0.43246913113882351</v>
      </c>
      <c r="D38" s="200"/>
      <c r="E38" s="4"/>
      <c r="F38" s="275" t="s">
        <v>184</v>
      </c>
      <c r="G38" s="275"/>
      <c r="H38" s="275"/>
      <c r="I38" s="275"/>
      <c r="J38" s="275"/>
      <c r="K38" s="281"/>
      <c r="L38" s="4"/>
      <c r="M38" s="4"/>
      <c r="N38" s="312">
        <f>+C34</f>
        <v>851</v>
      </c>
      <c r="O38" s="313" t="s">
        <v>0</v>
      </c>
      <c r="P38" s="4"/>
      <c r="Q38" s="4"/>
      <c r="R38" s="4"/>
      <c r="S38" s="4"/>
      <c r="T38" s="4"/>
      <c r="U38" s="3"/>
      <c r="V38" s="57"/>
      <c r="W38" s="4"/>
      <c r="X38" s="4"/>
      <c r="Y38" s="248"/>
      <c r="Z38" s="4"/>
      <c r="AA38" s="25"/>
      <c r="AB38" s="4"/>
      <c r="AC38" s="246"/>
      <c r="AD38" s="4"/>
      <c r="AE38" s="4"/>
      <c r="AF38" s="4"/>
      <c r="AG38" s="4"/>
      <c r="AH38" s="79"/>
      <c r="AI38" s="4"/>
      <c r="AJ38" s="4"/>
      <c r="AK38" s="4"/>
      <c r="AL38" s="4"/>
      <c r="AM38" s="4"/>
      <c r="AN38" s="3"/>
      <c r="AO38" s="1"/>
      <c r="AP38" s="294">
        <v>0.18</v>
      </c>
      <c r="AQ38" s="285">
        <v>9.9999999999999006E-2</v>
      </c>
      <c r="AR38" s="1"/>
      <c r="AS38" s="1"/>
      <c r="AT38" s="123"/>
      <c r="AU38" s="68"/>
      <c r="AV38" s="124"/>
      <c r="AW38" s="68"/>
    </row>
    <row r="39" spans="1:49" ht="18.95" customHeight="1">
      <c r="A39" s="203" t="s">
        <v>125</v>
      </c>
      <c r="B39" s="170"/>
      <c r="C39" s="175">
        <f>H12/12</f>
        <v>27.953160533333335</v>
      </c>
      <c r="D39" s="51" t="s">
        <v>151</v>
      </c>
      <c r="E39" s="4"/>
      <c r="F39" s="275" t="s">
        <v>187</v>
      </c>
      <c r="G39" s="275"/>
      <c r="H39" s="275"/>
      <c r="I39" s="279"/>
      <c r="J39" s="275"/>
      <c r="K39" s="281"/>
      <c r="L39" s="4"/>
      <c r="M39" s="4"/>
      <c r="N39" s="276">
        <v>1300</v>
      </c>
      <c r="O39" s="313" t="s">
        <v>0</v>
      </c>
      <c r="P39" s="4"/>
      <c r="Q39" s="4"/>
      <c r="R39" s="4"/>
      <c r="S39" s="4"/>
      <c r="T39" s="4"/>
      <c r="U39" s="3"/>
      <c r="V39" s="57"/>
      <c r="W39" s="4"/>
      <c r="X39" s="4"/>
      <c r="Y39" s="248"/>
      <c r="Z39" s="4"/>
      <c r="AA39" s="25"/>
      <c r="AB39" s="4"/>
      <c r="AC39" s="246"/>
      <c r="AD39" s="4"/>
      <c r="AE39" s="4"/>
      <c r="AF39" s="4"/>
      <c r="AG39" s="4"/>
      <c r="AH39" s="79"/>
      <c r="AI39" s="4"/>
      <c r="AJ39" s="4"/>
      <c r="AK39" s="4"/>
      <c r="AL39" s="4"/>
      <c r="AM39" s="4"/>
      <c r="AN39" s="3"/>
      <c r="AO39" s="1"/>
      <c r="AP39" s="294">
        <v>0.185</v>
      </c>
      <c r="AQ39" s="285">
        <v>7.4999999999998998E-2</v>
      </c>
      <c r="AR39" s="1"/>
      <c r="AS39" s="1"/>
      <c r="AT39" s="123"/>
      <c r="AU39" s="68"/>
      <c r="AV39" s="124"/>
      <c r="AW39" s="68"/>
    </row>
    <row r="40" spans="1:49" ht="18.95" customHeight="1">
      <c r="A40" s="239" t="s">
        <v>170</v>
      </c>
      <c r="B40" s="170"/>
      <c r="C40" s="240">
        <f>+(C34/C39)/10</f>
        <v>3.0443784665608997</v>
      </c>
      <c r="D40" s="51" t="s">
        <v>171</v>
      </c>
      <c r="E40" s="4"/>
      <c r="F40" s="275" t="str">
        <f>CONCATENATE("Find the nearest number of  ",N40*100,"%  divisible by 2.5 and insert it into the yellow cell above:")</f>
        <v>Find the nearest number of  152,76%  divisible by 2.5 and insert it into the yellow cell above:</v>
      </c>
      <c r="G40" s="275"/>
      <c r="H40" s="275"/>
      <c r="I40" s="275"/>
      <c r="J40" s="275"/>
      <c r="K40" s="281" t="s">
        <v>182</v>
      </c>
      <c r="L40" s="4"/>
      <c r="M40" s="4"/>
      <c r="N40" s="311">
        <f>+ROUND(N39/N38,4)</f>
        <v>1.5276000000000001</v>
      </c>
      <c r="O40" s="313" t="s">
        <v>176</v>
      </c>
      <c r="P40" s="4"/>
      <c r="Q40" s="4"/>
      <c r="R40" s="4"/>
      <c r="S40" s="4"/>
      <c r="T40" s="4"/>
      <c r="U40" s="3"/>
      <c r="V40" s="57"/>
      <c r="W40" s="4"/>
      <c r="X40" s="4"/>
      <c r="Y40" s="248"/>
      <c r="Z40" s="4"/>
      <c r="AA40" s="25"/>
      <c r="AB40" s="4"/>
      <c r="AC40" s="246"/>
      <c r="AD40" s="4"/>
      <c r="AE40" s="4"/>
      <c r="AF40" s="4"/>
      <c r="AG40" s="4"/>
      <c r="AH40" s="79"/>
      <c r="AI40" s="4"/>
      <c r="AJ40" s="4"/>
      <c r="AK40" s="4"/>
      <c r="AL40" s="4"/>
      <c r="AM40" s="4"/>
      <c r="AN40" s="3"/>
      <c r="AO40" s="1"/>
      <c r="AP40" s="294">
        <v>0.19</v>
      </c>
      <c r="AQ40" s="285">
        <v>4.9999999999998997E-2</v>
      </c>
      <c r="AR40" s="1"/>
      <c r="AS40" s="1"/>
      <c r="AT40" s="123"/>
      <c r="AU40" s="68"/>
      <c r="AV40" s="124"/>
      <c r="AW40" s="68"/>
    </row>
    <row r="41" spans="1:49" ht="18.95" customHeight="1">
      <c r="A41" s="35" t="s">
        <v>30</v>
      </c>
      <c r="B41" s="170"/>
      <c r="C41" s="36" t="s">
        <v>129</v>
      </c>
      <c r="D41" s="51"/>
      <c r="E41" s="4"/>
      <c r="F41" s="275"/>
      <c r="G41" s="275"/>
      <c r="H41" s="275"/>
      <c r="I41" s="279"/>
      <c r="J41" s="275"/>
      <c r="K41" s="275"/>
      <c r="L41" s="280"/>
      <c r="M41" s="277"/>
      <c r="N41" s="8"/>
      <c r="O41" s="4"/>
      <c r="P41" s="4"/>
      <c r="Q41" s="4"/>
      <c r="R41" s="4"/>
      <c r="S41" s="4"/>
      <c r="T41" s="4"/>
      <c r="U41" s="3"/>
      <c r="V41" s="57"/>
      <c r="W41" s="29"/>
      <c r="X41" s="29"/>
      <c r="Y41" s="248"/>
      <c r="Z41" s="4"/>
      <c r="AA41" s="25"/>
      <c r="AB41" s="4"/>
      <c r="AC41" s="246"/>
      <c r="AD41" s="4"/>
      <c r="AE41" s="4"/>
      <c r="AF41" s="4"/>
      <c r="AG41" s="4"/>
      <c r="AH41" s="4"/>
      <c r="AI41" s="4"/>
      <c r="AJ41" s="4"/>
      <c r="AK41" s="4"/>
      <c r="AL41" s="4"/>
      <c r="AM41" s="4"/>
      <c r="AN41" s="3"/>
      <c r="AO41" s="1"/>
      <c r="AP41" s="294">
        <v>0.19500000000000001</v>
      </c>
      <c r="AQ41" s="285">
        <v>2.4999999999998999E-2</v>
      </c>
      <c r="AR41" s="1"/>
      <c r="AS41" s="1"/>
      <c r="AT41" s="123"/>
      <c r="AU41" s="68"/>
      <c r="AV41" s="124"/>
      <c r="AW41" s="68"/>
    </row>
    <row r="42" spans="1:49" ht="18.95" customHeight="1">
      <c r="A42" s="35" t="s">
        <v>31</v>
      </c>
      <c r="B42" s="170"/>
      <c r="C42" s="37" t="s">
        <v>130</v>
      </c>
      <c r="D42" s="4"/>
      <c r="E42" s="4"/>
      <c r="F42" s="273" t="s">
        <v>185</v>
      </c>
      <c r="G42" s="4"/>
      <c r="H42" s="4"/>
      <c r="I42" s="4"/>
      <c r="J42" s="4"/>
      <c r="K42" s="8"/>
      <c r="L42" s="6"/>
      <c r="M42" s="4"/>
      <c r="N42" s="314">
        <f>+N38</f>
        <v>851</v>
      </c>
      <c r="O42" s="313" t="s">
        <v>0</v>
      </c>
      <c r="P42" s="4"/>
      <c r="Q42" s="45"/>
      <c r="R42" s="4"/>
      <c r="S42" s="4"/>
      <c r="T42" s="4"/>
      <c r="U42" s="3"/>
      <c r="V42" s="57"/>
      <c r="W42" s="29"/>
      <c r="X42" s="29"/>
      <c r="Y42" s="248"/>
      <c r="Z42" s="4"/>
      <c r="AA42" s="25"/>
      <c r="AB42" s="4"/>
      <c r="AC42" s="246"/>
      <c r="AD42" s="4"/>
      <c r="AE42" s="4"/>
      <c r="AF42" s="4"/>
      <c r="AG42" s="4"/>
      <c r="AH42" s="4"/>
      <c r="AI42" s="4"/>
      <c r="AJ42" s="4"/>
      <c r="AK42" s="4"/>
      <c r="AL42" s="4"/>
      <c r="AM42" s="4"/>
      <c r="AN42" s="3"/>
      <c r="AO42" s="1"/>
      <c r="AP42" s="287">
        <v>0.2</v>
      </c>
      <c r="AQ42" s="285">
        <v>-9.9920072216264108E-16</v>
      </c>
      <c r="AR42" s="1"/>
      <c r="AS42" s="1"/>
      <c r="AT42" s="125"/>
      <c r="AU42" s="68"/>
      <c r="AV42" s="124"/>
      <c r="AW42" s="68"/>
    </row>
    <row r="43" spans="1:49" ht="18.95" customHeight="1">
      <c r="A43" s="379" t="s">
        <v>227</v>
      </c>
      <c r="B43" s="379"/>
      <c r="C43" s="379">
        <f>+Table!D36</f>
        <v>0.92854999999999999</v>
      </c>
      <c r="D43" s="379" t="s">
        <v>228</v>
      </c>
      <c r="E43" s="4"/>
      <c r="F43" s="273" t="s">
        <v>186</v>
      </c>
      <c r="G43" s="26"/>
      <c r="H43" s="26"/>
      <c r="I43" s="115"/>
      <c r="J43" s="4"/>
      <c r="K43" s="4"/>
      <c r="L43" s="6"/>
      <c r="M43" s="4"/>
      <c r="N43" s="314">
        <f t="shared" ref="N43:N44" si="6">+N39</f>
        <v>1300</v>
      </c>
      <c r="O43" s="313" t="s">
        <v>0</v>
      </c>
      <c r="P43" s="4"/>
      <c r="Q43" s="4"/>
      <c r="R43" s="4"/>
      <c r="S43" s="4"/>
      <c r="T43" s="4"/>
      <c r="U43" s="3"/>
      <c r="V43" s="57"/>
      <c r="W43" s="249"/>
      <c r="X43" s="29"/>
      <c r="Y43" s="248"/>
      <c r="Z43" s="4"/>
      <c r="AA43" s="25"/>
      <c r="AB43" s="4"/>
      <c r="AC43" s="246"/>
      <c r="AD43" s="4"/>
      <c r="AE43" s="4"/>
      <c r="AF43" s="264"/>
      <c r="AG43" s="4"/>
      <c r="AH43" s="4"/>
      <c r="AI43" s="4"/>
      <c r="AJ43" s="4"/>
      <c r="AK43" s="4"/>
      <c r="AL43" s="4"/>
      <c r="AM43" s="4"/>
      <c r="AN43" s="3"/>
      <c r="AO43" s="1"/>
      <c r="AP43" s="294">
        <v>0.20499999999999999</v>
      </c>
      <c r="AQ43" s="295"/>
      <c r="AR43" s="1"/>
      <c r="AS43" s="1"/>
      <c r="AT43" s="123"/>
      <c r="AU43" s="68"/>
      <c r="AV43" s="124"/>
      <c r="AW43" s="68"/>
    </row>
    <row r="44" spans="1:49" ht="18.95" customHeight="1">
      <c r="A44" s="10"/>
      <c r="B44" s="109"/>
      <c r="C44" s="29"/>
      <c r="D44" s="113"/>
      <c r="E44" s="4"/>
      <c r="F44" s="275" t="str">
        <f>CONCATENATE("Find nærmeste tal af  ",N40*100,"%  som er deleligt med 2,5 og sæt det ind i den gule celle ovenfor:")</f>
        <v>Find nærmeste tal af  152,76%  som er deleligt med 2,5 og sæt det ind i den gule celle ovenfor:</v>
      </c>
      <c r="G44" s="275"/>
      <c r="H44" s="275"/>
      <c r="I44" s="275"/>
      <c r="J44" s="275"/>
      <c r="K44" s="488" t="s">
        <v>177</v>
      </c>
      <c r="L44" s="488"/>
      <c r="M44" s="4"/>
      <c r="N44" s="315">
        <f t="shared" si="6"/>
        <v>1.5276000000000001</v>
      </c>
      <c r="O44" s="313" t="s">
        <v>176</v>
      </c>
      <c r="P44" s="4"/>
      <c r="Q44" s="4"/>
      <c r="R44" s="4"/>
      <c r="S44" s="4"/>
      <c r="T44" s="6"/>
      <c r="U44" s="7"/>
      <c r="V44" s="57"/>
      <c r="W44" s="92"/>
      <c r="X44" s="29"/>
      <c r="Y44" s="248"/>
      <c r="Z44" s="4"/>
      <c r="AA44" s="25"/>
      <c r="AB44" s="4"/>
      <c r="AC44" s="246"/>
      <c r="AD44" s="4"/>
      <c r="AE44" s="4"/>
      <c r="AF44" s="4"/>
      <c r="AG44" s="4"/>
      <c r="AH44" s="4"/>
      <c r="AI44" s="4"/>
      <c r="AJ44" s="4"/>
      <c r="AK44" s="4"/>
      <c r="AL44" s="4"/>
      <c r="AM44" s="4"/>
      <c r="AN44" s="3"/>
      <c r="AO44" s="1"/>
      <c r="AP44" s="294">
        <v>0.21</v>
      </c>
      <c r="AQ44" s="295"/>
      <c r="AR44" s="1"/>
      <c r="AS44" s="1"/>
      <c r="AT44" s="123"/>
      <c r="AU44" s="68"/>
      <c r="AV44" s="124"/>
      <c r="AW44" s="68"/>
    </row>
    <row r="45" spans="1:49" ht="18.95" customHeight="1">
      <c r="A45" s="10"/>
      <c r="B45" s="171"/>
      <c r="C45" s="121"/>
      <c r="D45" s="51"/>
      <c r="E45" s="4"/>
      <c r="F45" s="275"/>
      <c r="G45" s="26"/>
      <c r="H45" s="26"/>
      <c r="I45" s="115"/>
      <c r="J45" s="4"/>
      <c r="K45" s="8"/>
      <c r="L45" s="6"/>
      <c r="M45" s="6"/>
      <c r="N45" s="8"/>
      <c r="O45" s="4"/>
      <c r="P45" s="6"/>
      <c r="Q45" s="4"/>
      <c r="R45" s="4"/>
      <c r="S45" s="4"/>
      <c r="T45" s="6"/>
      <c r="U45" s="7"/>
      <c r="V45" s="57"/>
      <c r="W45" s="92"/>
      <c r="X45" s="29"/>
      <c r="Y45" s="248"/>
      <c r="Z45" s="4"/>
      <c r="AA45" s="25"/>
      <c r="AB45" s="4"/>
      <c r="AC45" s="246"/>
      <c r="AD45" s="4"/>
      <c r="AE45" s="4"/>
      <c r="AF45" s="4"/>
      <c r="AG45" s="4"/>
      <c r="AH45" s="4"/>
      <c r="AI45" s="4"/>
      <c r="AJ45" s="4"/>
      <c r="AK45" s="4"/>
      <c r="AL45" s="4"/>
      <c r="AM45" s="4"/>
      <c r="AN45" s="3"/>
      <c r="AO45" s="1"/>
      <c r="AP45" s="294">
        <v>0.215</v>
      </c>
      <c r="AQ45" s="295"/>
      <c r="AR45" s="1"/>
      <c r="AS45" s="1"/>
      <c r="AT45" s="123"/>
      <c r="AU45" s="68"/>
      <c r="AV45" s="124"/>
      <c r="AW45" s="68"/>
    </row>
    <row r="46" spans="1:49" ht="18.95" customHeight="1">
      <c r="A46" s="42" t="s">
        <v>178</v>
      </c>
      <c r="B46" s="33"/>
      <c r="C46" s="116"/>
      <c r="D46" s="51"/>
      <c r="E46" s="4"/>
      <c r="F46" s="4"/>
      <c r="G46" s="4"/>
      <c r="H46" s="4"/>
      <c r="I46" s="4"/>
      <c r="J46" s="4"/>
      <c r="K46" s="8"/>
      <c r="L46" s="6"/>
      <c r="M46" s="6"/>
      <c r="N46" s="280" t="s">
        <v>190</v>
      </c>
      <c r="O46" s="4"/>
      <c r="P46" s="6"/>
      <c r="Q46" s="4"/>
      <c r="R46" s="4"/>
      <c r="S46" s="4"/>
      <c r="T46" s="6"/>
      <c r="U46" s="7"/>
      <c r="V46" s="57"/>
      <c r="W46" s="92"/>
      <c r="X46" s="29"/>
      <c r="Y46" s="248"/>
      <c r="Z46" s="4"/>
      <c r="AA46" s="25"/>
      <c r="AB46" s="4"/>
      <c r="AC46" s="246"/>
      <c r="AD46" s="4"/>
      <c r="AE46" s="4"/>
      <c r="AF46" s="4"/>
      <c r="AG46" s="4"/>
      <c r="AH46" s="4"/>
      <c r="AI46" s="4"/>
      <c r="AJ46" s="4"/>
      <c r="AK46" s="4"/>
      <c r="AL46" s="4"/>
      <c r="AM46" s="4"/>
      <c r="AN46" s="3"/>
      <c r="AO46" s="1"/>
      <c r="AP46" s="294">
        <v>0.22</v>
      </c>
      <c r="AQ46" s="295"/>
      <c r="AR46" s="1"/>
      <c r="AS46" s="1"/>
      <c r="AT46" s="123"/>
      <c r="AU46" s="68"/>
      <c r="AV46" s="124"/>
      <c r="AW46" s="68"/>
    </row>
    <row r="47" spans="1:49" ht="18.95" customHeight="1">
      <c r="A47" s="42" t="s">
        <v>179</v>
      </c>
      <c r="B47" s="36"/>
      <c r="C47" s="90"/>
      <c r="D47" s="36"/>
      <c r="E47" s="4"/>
      <c r="F47" s="26"/>
      <c r="G47" s="26"/>
      <c r="H47" s="26"/>
      <c r="I47" s="115"/>
      <c r="J47" s="4"/>
      <c r="K47" s="8"/>
      <c r="L47" s="6"/>
      <c r="M47" s="6"/>
      <c r="N47" s="281" t="s">
        <v>191</v>
      </c>
      <c r="O47" s="4"/>
      <c r="P47" s="6"/>
      <c r="Q47" s="4"/>
      <c r="R47" s="4"/>
      <c r="S47" s="4"/>
      <c r="T47" s="6"/>
      <c r="U47" s="7"/>
      <c r="V47" s="57"/>
      <c r="W47" s="92"/>
      <c r="X47" s="29"/>
      <c r="Y47" s="248"/>
      <c r="Z47" s="4"/>
      <c r="AA47" s="25"/>
      <c r="AB47" s="4"/>
      <c r="AC47" s="246"/>
      <c r="AD47" s="4"/>
      <c r="AE47" s="4"/>
      <c r="AF47" s="4"/>
      <c r="AG47" s="4"/>
      <c r="AH47" s="4"/>
      <c r="AI47" s="4"/>
      <c r="AJ47" s="4"/>
      <c r="AK47" s="4"/>
      <c r="AL47" s="4"/>
      <c r="AM47" s="4"/>
      <c r="AN47" s="3"/>
      <c r="AO47" s="1"/>
      <c r="AP47" s="287">
        <v>0.22500000000000001</v>
      </c>
      <c r="AQ47" s="295"/>
      <c r="AR47" s="1"/>
      <c r="AS47" s="1"/>
      <c r="AT47" s="125"/>
      <c r="AU47" s="68"/>
      <c r="AV47" s="124"/>
      <c r="AW47" s="68"/>
    </row>
    <row r="48" spans="1:49" ht="18.95" customHeight="1">
      <c r="A48" s="10"/>
      <c r="B48" s="36"/>
      <c r="C48" s="122"/>
      <c r="D48" s="36"/>
      <c r="E48" s="36"/>
      <c r="F48" s="110"/>
      <c r="G48" s="36"/>
      <c r="H48" s="88"/>
      <c r="I48" s="89"/>
      <c r="J48" s="46"/>
      <c r="K48" s="8"/>
      <c r="L48" s="6"/>
      <c r="M48" s="6"/>
      <c r="N48" s="281" t="s">
        <v>192</v>
      </c>
      <c r="O48" s="4"/>
      <c r="P48" s="6"/>
      <c r="Q48" s="4"/>
      <c r="R48" s="4"/>
      <c r="S48" s="4"/>
      <c r="T48" s="6"/>
      <c r="U48" s="7"/>
      <c r="V48" s="57"/>
      <c r="W48" s="92"/>
      <c r="X48" s="29"/>
      <c r="Y48" s="248"/>
      <c r="Z48" s="4"/>
      <c r="AA48" s="25"/>
      <c r="AB48" s="4"/>
      <c r="AC48" s="246"/>
      <c r="AD48" s="4"/>
      <c r="AE48" s="4"/>
      <c r="AF48" s="4"/>
      <c r="AG48" s="4"/>
      <c r="AH48" s="4"/>
      <c r="AI48" s="4"/>
      <c r="AJ48" s="4"/>
      <c r="AK48" s="4"/>
      <c r="AL48" s="4"/>
      <c r="AM48" s="4"/>
      <c r="AN48" s="3"/>
      <c r="AO48" s="1"/>
      <c r="AP48" s="294">
        <v>0.23</v>
      </c>
      <c r="AQ48" s="295"/>
      <c r="AR48" s="1"/>
      <c r="AS48" s="1"/>
      <c r="AT48" s="123"/>
      <c r="AU48" s="68"/>
      <c r="AV48" s="124"/>
      <c r="AW48" s="68"/>
    </row>
    <row r="49" spans="1:49" ht="18.95" customHeight="1">
      <c r="A49" s="194" t="s">
        <v>180</v>
      </c>
      <c r="B49" s="4"/>
      <c r="C49" s="4"/>
      <c r="D49" s="4"/>
      <c r="E49" s="36"/>
      <c r="F49" s="36"/>
      <c r="G49" s="36"/>
      <c r="H49" s="88"/>
      <c r="I49" s="89"/>
      <c r="J49" s="46"/>
      <c r="K49" s="8"/>
      <c r="L49" s="6"/>
      <c r="M49" s="275"/>
      <c r="N49" s="278"/>
      <c r="O49" s="4"/>
      <c r="P49" s="6"/>
      <c r="Q49" s="4"/>
      <c r="R49" s="4"/>
      <c r="S49" s="4"/>
      <c r="T49" s="6"/>
      <c r="U49" s="7"/>
      <c r="V49" s="57"/>
      <c r="W49" s="92"/>
      <c r="X49" s="29"/>
      <c r="Y49" s="248"/>
      <c r="Z49" s="4"/>
      <c r="AA49" s="25"/>
      <c r="AB49" s="4"/>
      <c r="AC49" s="246"/>
      <c r="AD49" s="4"/>
      <c r="AE49" s="4"/>
      <c r="AF49" s="4"/>
      <c r="AG49" s="4"/>
      <c r="AH49" s="4"/>
      <c r="AI49" s="4"/>
      <c r="AJ49" s="4"/>
      <c r="AK49" s="4"/>
      <c r="AL49" s="4"/>
      <c r="AM49" s="4"/>
      <c r="AN49" s="3"/>
      <c r="AO49" s="1"/>
      <c r="AP49" s="294">
        <v>0.23499999999999999</v>
      </c>
      <c r="AQ49" s="295"/>
      <c r="AR49" s="1"/>
      <c r="AS49" s="1"/>
      <c r="AT49" s="123"/>
      <c r="AU49" s="68"/>
      <c r="AV49" s="124"/>
      <c r="AW49" s="68"/>
    </row>
    <row r="50" spans="1:49" ht="18.95" customHeight="1">
      <c r="A50" s="194" t="s">
        <v>181</v>
      </c>
      <c r="B50" s="4"/>
      <c r="C50" s="4"/>
      <c r="D50" s="4"/>
      <c r="E50" s="36"/>
      <c r="F50" s="36"/>
      <c r="G50" s="36"/>
      <c r="H50" s="88"/>
      <c r="I50" s="89"/>
      <c r="J50" s="46"/>
      <c r="K50" s="8"/>
      <c r="L50" s="6"/>
      <c r="M50" s="6"/>
      <c r="N50" s="273" t="s">
        <v>193</v>
      </c>
      <c r="O50" s="9"/>
      <c r="P50" s="6"/>
      <c r="Q50" s="4"/>
      <c r="R50" s="4"/>
      <c r="S50" s="4"/>
      <c r="T50" s="6"/>
      <c r="U50" s="7"/>
      <c r="V50" s="57"/>
      <c r="W50" s="92"/>
      <c r="X50" s="29"/>
      <c r="Y50" s="248"/>
      <c r="Z50" s="4"/>
      <c r="AA50" s="25"/>
      <c r="AB50" s="4"/>
      <c r="AC50" s="246"/>
      <c r="AD50" s="4"/>
      <c r="AE50" s="4"/>
      <c r="AF50" s="4"/>
      <c r="AG50" s="4"/>
      <c r="AH50" s="4"/>
      <c r="AI50" s="4"/>
      <c r="AJ50" s="4"/>
      <c r="AK50" s="4"/>
      <c r="AL50" s="4"/>
      <c r="AM50" s="4"/>
      <c r="AN50" s="3"/>
      <c r="AO50" s="1"/>
      <c r="AP50" s="294">
        <v>0.24</v>
      </c>
      <c r="AQ50" s="295"/>
      <c r="AR50" s="1"/>
      <c r="AS50" s="1"/>
      <c r="AT50" s="123"/>
      <c r="AU50" s="68"/>
      <c r="AV50" s="124"/>
      <c r="AW50" s="68"/>
    </row>
    <row r="51" spans="1:49" ht="18.95" customHeight="1">
      <c r="A51" s="195"/>
      <c r="B51" s="4"/>
      <c r="C51" s="37"/>
      <c r="D51" s="36"/>
      <c r="E51" s="36"/>
      <c r="F51" s="36"/>
      <c r="G51" s="36"/>
      <c r="H51" s="88"/>
      <c r="I51" s="89"/>
      <c r="J51" s="46"/>
      <c r="K51" s="8"/>
      <c r="L51" s="6"/>
      <c r="M51" s="6"/>
      <c r="N51" s="273" t="s">
        <v>194</v>
      </c>
      <c r="O51" s="9"/>
      <c r="P51" s="6"/>
      <c r="Q51" s="4"/>
      <c r="R51" s="4"/>
      <c r="S51" s="4"/>
      <c r="T51" s="6"/>
      <c r="U51" s="7"/>
      <c r="V51" s="57"/>
      <c r="W51" s="92"/>
      <c r="X51" s="29"/>
      <c r="Y51" s="248"/>
      <c r="Z51" s="4"/>
      <c r="AA51" s="25"/>
      <c r="AB51" s="4"/>
      <c r="AC51" s="246"/>
      <c r="AD51" s="4"/>
      <c r="AE51" s="4"/>
      <c r="AF51" s="4"/>
      <c r="AG51" s="4"/>
      <c r="AH51" s="4"/>
      <c r="AI51" s="4"/>
      <c r="AJ51" s="4"/>
      <c r="AK51" s="4"/>
      <c r="AL51" s="4"/>
      <c r="AM51" s="4"/>
      <c r="AN51" s="3"/>
      <c r="AO51" s="1"/>
      <c r="AP51" s="294">
        <v>0.245</v>
      </c>
      <c r="AQ51" s="295"/>
      <c r="AR51" s="1"/>
      <c r="AS51" s="1"/>
      <c r="AT51" s="123"/>
      <c r="AU51" s="68"/>
      <c r="AV51" s="124"/>
      <c r="AW51" s="68"/>
    </row>
    <row r="52" spans="1:49" ht="18.95" customHeight="1">
      <c r="A52" s="42" t="s">
        <v>90</v>
      </c>
      <c r="B52" s="4"/>
      <c r="C52" s="41"/>
      <c r="D52" s="51"/>
      <c r="E52" s="36"/>
      <c r="F52" s="36"/>
      <c r="G52" s="36"/>
      <c r="H52" s="88"/>
      <c r="I52" s="89"/>
      <c r="J52" s="46"/>
      <c r="K52" s="8"/>
      <c r="L52" s="6"/>
      <c r="M52" s="6"/>
      <c r="N52" s="273" t="s">
        <v>195</v>
      </c>
      <c r="O52" s="9"/>
      <c r="P52" s="6"/>
      <c r="Q52" s="4"/>
      <c r="R52" s="4"/>
      <c r="S52" s="4"/>
      <c r="T52" s="6"/>
      <c r="U52" s="7"/>
      <c r="V52" s="57"/>
      <c r="W52" s="92"/>
      <c r="X52" s="29"/>
      <c r="Y52" s="248"/>
      <c r="Z52" s="4"/>
      <c r="AA52" s="25"/>
      <c r="AB52" s="4"/>
      <c r="AC52" s="246"/>
      <c r="AD52" s="4"/>
      <c r="AE52" s="4"/>
      <c r="AF52" s="4"/>
      <c r="AG52" s="4"/>
      <c r="AH52" s="4"/>
      <c r="AI52" s="4"/>
      <c r="AJ52" s="4"/>
      <c r="AK52" s="4"/>
      <c r="AL52" s="4"/>
      <c r="AM52" s="4"/>
      <c r="AN52" s="3"/>
      <c r="AO52" s="1"/>
      <c r="AP52" s="287">
        <v>0.25</v>
      </c>
      <c r="AQ52" s="295"/>
      <c r="AR52" s="1"/>
      <c r="AS52" s="1"/>
      <c r="AT52" s="125"/>
      <c r="AU52" s="68"/>
      <c r="AV52" s="124"/>
      <c r="AW52" s="68"/>
    </row>
    <row r="53" spans="1:49" ht="18.95" customHeight="1">
      <c r="A53" s="42" t="s">
        <v>9</v>
      </c>
      <c r="B53" s="4"/>
      <c r="C53" s="4"/>
      <c r="D53" s="4"/>
      <c r="E53" s="4"/>
      <c r="F53" s="4"/>
      <c r="G53" s="4"/>
      <c r="H53" s="4"/>
      <c r="I53" s="4"/>
      <c r="J53" s="46"/>
      <c r="K53" s="8"/>
      <c r="L53" s="6"/>
      <c r="M53" s="6"/>
      <c r="N53" s="281"/>
      <c r="O53" s="9"/>
      <c r="P53" s="6"/>
      <c r="Q53" s="4"/>
      <c r="R53" s="4"/>
      <c r="S53" s="4"/>
      <c r="T53" s="6"/>
      <c r="U53" s="7"/>
      <c r="V53" s="57"/>
      <c r="W53" s="266"/>
      <c r="X53" s="29"/>
      <c r="Y53" s="248"/>
      <c r="Z53" s="4"/>
      <c r="AA53" s="25"/>
      <c r="AB53" s="4"/>
      <c r="AC53" s="246"/>
      <c r="AD53" s="4"/>
      <c r="AE53" s="4"/>
      <c r="AF53" s="4"/>
      <c r="AG53" s="4"/>
      <c r="AH53" s="4"/>
      <c r="AI53" s="4"/>
      <c r="AJ53" s="4"/>
      <c r="AK53" s="4"/>
      <c r="AL53" s="4"/>
      <c r="AM53" s="4"/>
      <c r="AN53" s="3"/>
      <c r="AO53" s="1"/>
      <c r="AP53" s="294">
        <v>0.255</v>
      </c>
      <c r="AQ53" s="295"/>
      <c r="AR53" s="1"/>
      <c r="AS53" s="1"/>
      <c r="AT53" s="123"/>
      <c r="AU53" s="68"/>
      <c r="AV53" s="124"/>
      <c r="AW53" s="68"/>
    </row>
    <row r="54" spans="1:49" ht="18.95" customHeight="1">
      <c r="A54" s="42" t="s">
        <v>6</v>
      </c>
      <c r="B54" s="4"/>
      <c r="C54" s="4"/>
      <c r="D54" s="4"/>
      <c r="E54" s="4"/>
      <c r="F54" s="32"/>
      <c r="G54" s="32"/>
      <c r="H54" s="8"/>
      <c r="I54" s="6"/>
      <c r="J54" s="46"/>
      <c r="K54" s="8"/>
      <c r="L54" s="6"/>
      <c r="M54" s="6"/>
      <c r="N54" s="8"/>
      <c r="O54" s="9"/>
      <c r="P54" s="6"/>
      <c r="Q54" s="4"/>
      <c r="R54" s="4"/>
      <c r="S54" s="4"/>
      <c r="T54" s="6"/>
      <c r="U54" s="7"/>
      <c r="V54" s="57"/>
      <c r="W54" s="92"/>
      <c r="X54" s="29"/>
      <c r="Y54" s="248"/>
      <c r="Z54" s="4"/>
      <c r="AA54" s="25"/>
      <c r="AB54" s="4"/>
      <c r="AC54" s="246"/>
      <c r="AD54" s="4"/>
      <c r="AE54" s="4"/>
      <c r="AF54" s="4"/>
      <c r="AG54" s="4"/>
      <c r="AH54" s="4"/>
      <c r="AI54" s="4"/>
      <c r="AJ54" s="4"/>
      <c r="AK54" s="4"/>
      <c r="AL54" s="4"/>
      <c r="AM54" s="4"/>
      <c r="AN54" s="3"/>
      <c r="AO54" s="1"/>
      <c r="AP54" s="294">
        <v>0.26</v>
      </c>
      <c r="AQ54" s="295"/>
      <c r="AR54" s="1"/>
      <c r="AS54" s="1"/>
      <c r="AT54" s="123"/>
      <c r="AU54" s="68"/>
      <c r="AV54" s="124"/>
      <c r="AW54" s="68"/>
    </row>
    <row r="55" spans="1:49" ht="18.95" customHeight="1">
      <c r="A55" s="42" t="s">
        <v>158</v>
      </c>
      <c r="B55" s="4"/>
      <c r="C55" s="4"/>
      <c r="D55" s="4"/>
      <c r="E55" s="4"/>
      <c r="F55" s="32"/>
      <c r="G55" s="32"/>
      <c r="H55" s="8"/>
      <c r="I55" s="6"/>
      <c r="J55" s="46"/>
      <c r="K55" s="8"/>
      <c r="L55" s="6"/>
      <c r="M55" s="6"/>
      <c r="N55" s="8"/>
      <c r="O55" s="9"/>
      <c r="P55" s="6"/>
      <c r="Q55" s="4"/>
      <c r="R55" s="4"/>
      <c r="S55" s="4"/>
      <c r="T55" s="6"/>
      <c r="U55" s="7"/>
      <c r="V55" s="57"/>
      <c r="W55" s="92"/>
      <c r="X55" s="29"/>
      <c r="Y55" s="248"/>
      <c r="Z55" s="4"/>
      <c r="AA55" s="25"/>
      <c r="AB55" s="4"/>
      <c r="AC55" s="246"/>
      <c r="AD55" s="4"/>
      <c r="AE55" s="4"/>
      <c r="AF55" s="4"/>
      <c r="AG55" s="4"/>
      <c r="AH55" s="4"/>
      <c r="AI55" s="4"/>
      <c r="AJ55" s="4"/>
      <c r="AK55" s="4"/>
      <c r="AL55" s="4"/>
      <c r="AM55" s="4"/>
      <c r="AN55" s="3"/>
      <c r="AO55" s="1"/>
      <c r="AP55" s="294">
        <v>0.26500000000000001</v>
      </c>
      <c r="AQ55" s="295"/>
      <c r="AR55" s="1"/>
      <c r="AS55" s="1"/>
      <c r="AT55" s="123"/>
      <c r="AU55" s="68"/>
      <c r="AV55" s="124"/>
      <c r="AW55" s="68"/>
    </row>
    <row r="56" spans="1:49" ht="18.95" customHeight="1">
      <c r="A56" s="42" t="s">
        <v>39</v>
      </c>
      <c r="B56" s="4"/>
      <c r="C56" s="4"/>
      <c r="D56" s="4"/>
      <c r="E56" s="4"/>
      <c r="F56" s="32"/>
      <c r="G56" s="32"/>
      <c r="H56" s="8"/>
      <c r="I56" s="6"/>
      <c r="J56" s="46"/>
      <c r="K56" s="8"/>
      <c r="L56" s="6"/>
      <c r="M56" s="6"/>
      <c r="N56" s="8"/>
      <c r="O56" s="9"/>
      <c r="P56" s="6"/>
      <c r="Q56" s="4"/>
      <c r="R56" s="4"/>
      <c r="S56" s="4"/>
      <c r="T56" s="6"/>
      <c r="U56" s="7"/>
      <c r="V56" s="57"/>
      <c r="W56" s="92"/>
      <c r="X56" s="29"/>
      <c r="Y56" s="248"/>
      <c r="Z56" s="4"/>
      <c r="AA56" s="25"/>
      <c r="AB56" s="4"/>
      <c r="AC56" s="246"/>
      <c r="AD56" s="4"/>
      <c r="AE56" s="4"/>
      <c r="AF56" s="4"/>
      <c r="AG56" s="4"/>
      <c r="AH56" s="4"/>
      <c r="AI56" s="4"/>
      <c r="AJ56" s="4"/>
      <c r="AK56" s="4"/>
      <c r="AL56" s="4"/>
      <c r="AM56" s="4"/>
      <c r="AN56" s="3"/>
      <c r="AO56" s="1"/>
      <c r="AP56" s="294">
        <v>0.27</v>
      </c>
      <c r="AQ56" s="295"/>
      <c r="AR56" s="1"/>
      <c r="AS56" s="1"/>
      <c r="AT56" s="123"/>
      <c r="AU56" s="68"/>
      <c r="AV56" s="124"/>
      <c r="AW56" s="68"/>
    </row>
    <row r="57" spans="1:49" ht="18.95" customHeight="1">
      <c r="A57" s="42" t="s">
        <v>157</v>
      </c>
      <c r="B57" s="4"/>
      <c r="C57" s="4"/>
      <c r="D57" s="4"/>
      <c r="E57" s="32"/>
      <c r="F57" s="32"/>
      <c r="G57" s="32"/>
      <c r="H57" s="8"/>
      <c r="I57" s="6"/>
      <c r="J57" s="46"/>
      <c r="K57" s="8"/>
      <c r="L57" s="6"/>
      <c r="M57" s="6"/>
      <c r="N57" s="8"/>
      <c r="O57" s="45"/>
      <c r="P57" s="6"/>
      <c r="Q57" s="4"/>
      <c r="R57" s="4"/>
      <c r="S57" s="4"/>
      <c r="T57" s="6"/>
      <c r="U57" s="7"/>
      <c r="V57" s="57"/>
      <c r="W57" s="92"/>
      <c r="X57" s="29"/>
      <c r="Y57" s="248"/>
      <c r="Z57" s="4"/>
      <c r="AA57" s="25"/>
      <c r="AB57" s="4"/>
      <c r="AC57" s="246"/>
      <c r="AD57" s="4"/>
      <c r="AE57" s="4"/>
      <c r="AF57" s="4"/>
      <c r="AG57" s="4"/>
      <c r="AH57" s="4"/>
      <c r="AI57" s="4"/>
      <c r="AJ57" s="4"/>
      <c r="AK57" s="4"/>
      <c r="AL57" s="4"/>
      <c r="AM57" s="4"/>
      <c r="AN57" s="3"/>
      <c r="AO57" s="1"/>
      <c r="AP57" s="287">
        <v>0.27500000000000002</v>
      </c>
      <c r="AQ57" s="295"/>
      <c r="AR57" s="1"/>
      <c r="AS57" s="1"/>
      <c r="AT57" s="125"/>
      <c r="AU57" s="68"/>
      <c r="AV57" s="124"/>
      <c r="AW57" s="68"/>
    </row>
    <row r="58" spans="1:49" ht="18.95" customHeight="1">
      <c r="A58" s="42" t="s">
        <v>7</v>
      </c>
      <c r="B58" s="4"/>
      <c r="C58" s="4"/>
      <c r="D58" s="4"/>
      <c r="E58" s="32"/>
      <c r="F58" s="32"/>
      <c r="G58" s="32"/>
      <c r="H58" s="8"/>
      <c r="I58" s="6"/>
      <c r="J58" s="46"/>
      <c r="K58" s="8"/>
      <c r="L58" s="6"/>
      <c r="M58" s="6"/>
      <c r="N58" s="8"/>
      <c r="O58" s="45"/>
      <c r="P58" s="6"/>
      <c r="Q58" s="4"/>
      <c r="R58" s="4"/>
      <c r="S58" s="4"/>
      <c r="T58" s="6"/>
      <c r="U58" s="7"/>
      <c r="V58" s="57"/>
      <c r="W58" s="92"/>
      <c r="X58" s="29"/>
      <c r="Y58" s="248"/>
      <c r="Z58" s="4"/>
      <c r="AA58" s="25"/>
      <c r="AB58" s="4"/>
      <c r="AC58" s="246"/>
      <c r="AD58" s="4"/>
      <c r="AE58" s="4"/>
      <c r="AF58" s="4"/>
      <c r="AG58" s="4"/>
      <c r="AH58" s="4"/>
      <c r="AI58" s="4"/>
      <c r="AJ58" s="4"/>
      <c r="AK58" s="4"/>
      <c r="AL58" s="4"/>
      <c r="AM58" s="4"/>
      <c r="AN58" s="3"/>
      <c r="AO58" s="1"/>
      <c r="AP58" s="294">
        <v>0.28000000000000003</v>
      </c>
      <c r="AQ58" s="295"/>
      <c r="AR58" s="1"/>
      <c r="AS58" s="1"/>
      <c r="AT58" s="123"/>
      <c r="AU58" s="68"/>
      <c r="AV58" s="124"/>
      <c r="AW58" s="68"/>
    </row>
    <row r="59" spans="1:49" ht="18.95" customHeight="1">
      <c r="A59" s="71"/>
      <c r="B59" s="4"/>
      <c r="C59" s="4"/>
      <c r="D59" s="4"/>
      <c r="E59" s="32"/>
      <c r="F59" s="32"/>
      <c r="G59" s="32"/>
      <c r="H59" s="8"/>
      <c r="I59" s="6"/>
      <c r="J59" s="46"/>
      <c r="K59" s="8"/>
      <c r="L59" s="6"/>
      <c r="M59" s="6"/>
      <c r="N59" s="8"/>
      <c r="O59" s="9"/>
      <c r="P59" s="6"/>
      <c r="Q59" s="4"/>
      <c r="R59" s="4"/>
      <c r="S59" s="4"/>
      <c r="T59" s="6"/>
      <c r="U59" s="7"/>
      <c r="V59" s="57"/>
      <c r="W59" s="92"/>
      <c r="X59" s="29"/>
      <c r="Y59" s="248"/>
      <c r="Z59" s="4"/>
      <c r="AA59" s="25"/>
      <c r="AB59" s="4"/>
      <c r="AC59" s="246"/>
      <c r="AD59" s="4"/>
      <c r="AE59" s="4"/>
      <c r="AF59" s="4"/>
      <c r="AG59" s="4"/>
      <c r="AH59" s="4"/>
      <c r="AI59" s="4"/>
      <c r="AJ59" s="4"/>
      <c r="AK59" s="4"/>
      <c r="AL59" s="4"/>
      <c r="AM59" s="4"/>
      <c r="AN59" s="3"/>
      <c r="AO59" s="1"/>
      <c r="AP59" s="294">
        <v>0.28499999999999998</v>
      </c>
      <c r="AQ59" s="295"/>
      <c r="AR59" s="1"/>
      <c r="AS59" s="1"/>
      <c r="AT59" s="123"/>
      <c r="AU59" s="68"/>
      <c r="AV59" s="124"/>
      <c r="AW59" s="68"/>
    </row>
    <row r="60" spans="1:49" ht="18.95" customHeight="1">
      <c r="A60" s="42" t="s">
        <v>89</v>
      </c>
      <c r="B60" s="4"/>
      <c r="C60" s="4"/>
      <c r="D60" s="4"/>
      <c r="E60" s="32"/>
      <c r="F60" s="32"/>
      <c r="G60" s="32"/>
      <c r="H60" s="8"/>
      <c r="I60" s="6"/>
      <c r="J60" s="46"/>
      <c r="K60" s="8"/>
      <c r="L60" s="6"/>
      <c r="M60" s="6"/>
      <c r="N60" s="8"/>
      <c r="O60" s="9"/>
      <c r="P60" s="6"/>
      <c r="Q60" s="4"/>
      <c r="R60" s="4"/>
      <c r="S60" s="4"/>
      <c r="T60" s="6"/>
      <c r="U60" s="7"/>
      <c r="V60" s="57"/>
      <c r="W60" s="92"/>
      <c r="X60" s="29"/>
      <c r="Y60" s="248"/>
      <c r="Z60" s="4"/>
      <c r="AA60" s="25"/>
      <c r="AB60" s="4"/>
      <c r="AC60" s="246"/>
      <c r="AD60" s="4"/>
      <c r="AE60" s="4"/>
      <c r="AF60" s="4"/>
      <c r="AG60" s="4"/>
      <c r="AH60" s="4"/>
      <c r="AI60" s="4"/>
      <c r="AJ60" s="4"/>
      <c r="AK60" s="4"/>
      <c r="AL60" s="4"/>
      <c r="AM60" s="4"/>
      <c r="AN60" s="3"/>
      <c r="AO60" s="1"/>
      <c r="AP60" s="294">
        <v>0.28999999999999998</v>
      </c>
      <c r="AQ60" s="296"/>
      <c r="AR60" s="1"/>
      <c r="AS60" s="1"/>
      <c r="AT60" s="123"/>
      <c r="AU60" s="68"/>
      <c r="AV60" s="124"/>
      <c r="AW60" s="68"/>
    </row>
    <row r="61" spans="1:49" ht="18.95" customHeight="1">
      <c r="A61" s="42" t="s">
        <v>23</v>
      </c>
      <c r="B61" s="4"/>
      <c r="C61" s="11"/>
      <c r="D61" s="4"/>
      <c r="E61" s="32"/>
      <c r="F61" s="32"/>
      <c r="G61" s="32"/>
      <c r="H61" s="8"/>
      <c r="I61" s="6"/>
      <c r="J61" s="46"/>
      <c r="K61" s="46"/>
      <c r="L61" s="6"/>
      <c r="M61" s="6"/>
      <c r="N61" s="8"/>
      <c r="O61" s="44"/>
      <c r="P61" s="6"/>
      <c r="Q61" s="4"/>
      <c r="R61" s="4"/>
      <c r="S61" s="4"/>
      <c r="T61" s="6"/>
      <c r="U61" s="7"/>
      <c r="V61" s="57"/>
      <c r="W61" s="92"/>
      <c r="X61" s="29"/>
      <c r="Y61" s="248"/>
      <c r="Z61" s="4"/>
      <c r="AA61" s="25"/>
      <c r="AB61" s="4"/>
      <c r="AC61" s="246"/>
      <c r="AD61" s="4"/>
      <c r="AE61" s="4"/>
      <c r="AF61" s="4"/>
      <c r="AG61" s="4"/>
      <c r="AH61" s="4"/>
      <c r="AI61" s="4"/>
      <c r="AJ61" s="4"/>
      <c r="AK61" s="4"/>
      <c r="AL61" s="4"/>
      <c r="AM61" s="4"/>
      <c r="AN61" s="3"/>
      <c r="AO61" s="1"/>
      <c r="AP61" s="294">
        <v>0.29499999999999998</v>
      </c>
      <c r="AQ61" s="295"/>
      <c r="AR61" s="1"/>
      <c r="AS61" s="1"/>
      <c r="AT61" s="123"/>
      <c r="AU61" s="68"/>
      <c r="AV61" s="124"/>
      <c r="AW61" s="68"/>
    </row>
    <row r="62" spans="1:49" ht="18.95" customHeight="1">
      <c r="A62" s="42" t="s">
        <v>24</v>
      </c>
      <c r="B62" s="4"/>
      <c r="C62" s="11"/>
      <c r="D62" s="4"/>
      <c r="E62" s="32"/>
      <c r="F62" s="32"/>
      <c r="G62" s="32"/>
      <c r="H62" s="8"/>
      <c r="I62" s="6"/>
      <c r="J62" s="46"/>
      <c r="K62" s="8"/>
      <c r="L62" s="6"/>
      <c r="M62" s="6"/>
      <c r="N62" s="8"/>
      <c r="O62" s="9"/>
      <c r="P62" s="6"/>
      <c r="Q62" s="4"/>
      <c r="R62" s="4"/>
      <c r="S62" s="4"/>
      <c r="T62" s="6"/>
      <c r="U62" s="7"/>
      <c r="V62" s="57"/>
      <c r="W62" s="92"/>
      <c r="X62" s="29"/>
      <c r="Y62" s="248"/>
      <c r="Z62" s="4"/>
      <c r="AA62" s="25"/>
      <c r="AB62" s="4"/>
      <c r="AC62" s="246"/>
      <c r="AD62" s="4"/>
      <c r="AE62" s="4"/>
      <c r="AF62" s="4"/>
      <c r="AG62" s="4"/>
      <c r="AH62" s="4"/>
      <c r="AI62" s="4"/>
      <c r="AJ62" s="4"/>
      <c r="AK62" s="4"/>
      <c r="AL62" s="4"/>
      <c r="AM62" s="4"/>
      <c r="AN62" s="3"/>
      <c r="AO62" s="1"/>
      <c r="AP62" s="287">
        <v>0.3</v>
      </c>
      <c r="AQ62" s="295"/>
      <c r="AR62" s="1"/>
      <c r="AS62" s="1"/>
      <c r="AT62" s="125"/>
      <c r="AU62" s="68"/>
      <c r="AV62" s="124"/>
      <c r="AW62" s="68"/>
    </row>
    <row r="63" spans="1:49" ht="18.95" customHeight="1">
      <c r="A63" s="42" t="s">
        <v>159</v>
      </c>
      <c r="B63" s="4"/>
      <c r="C63" s="11"/>
      <c r="D63" s="4"/>
      <c r="E63" s="32"/>
      <c r="F63" s="32"/>
      <c r="G63" s="32"/>
      <c r="H63" s="8"/>
      <c r="I63" s="6"/>
      <c r="J63" s="46"/>
      <c r="K63" s="8"/>
      <c r="L63" s="6"/>
      <c r="M63" s="6"/>
      <c r="N63" s="8"/>
      <c r="O63" s="9"/>
      <c r="P63" s="6"/>
      <c r="Q63" s="4"/>
      <c r="R63" s="4"/>
      <c r="S63" s="4"/>
      <c r="T63" s="6"/>
      <c r="U63" s="7"/>
      <c r="V63" s="57"/>
      <c r="W63" s="92"/>
      <c r="X63" s="29"/>
      <c r="Y63" s="248"/>
      <c r="Z63" s="4"/>
      <c r="AA63" s="25"/>
      <c r="AB63" s="4"/>
      <c r="AC63" s="246"/>
      <c r="AD63" s="4"/>
      <c r="AE63" s="4"/>
      <c r="AF63" s="4"/>
      <c r="AG63" s="4"/>
      <c r="AH63" s="4"/>
      <c r="AI63" s="4"/>
      <c r="AJ63" s="4"/>
      <c r="AK63" s="4"/>
      <c r="AL63" s="4"/>
      <c r="AM63" s="4"/>
      <c r="AN63" s="3"/>
      <c r="AO63" s="1"/>
      <c r="AP63" s="294">
        <v>0.30499999999999999</v>
      </c>
      <c r="AQ63" s="295"/>
      <c r="AR63" s="1"/>
      <c r="AS63" s="1"/>
      <c r="AT63" s="123"/>
      <c r="AU63" s="68"/>
      <c r="AV63" s="124"/>
      <c r="AW63" s="68"/>
    </row>
    <row r="64" spans="1:49" ht="18.95" customHeight="1">
      <c r="A64" s="42" t="s">
        <v>37</v>
      </c>
      <c r="B64" s="4"/>
      <c r="C64" s="4"/>
      <c r="D64" s="4"/>
      <c r="E64" s="72"/>
      <c r="F64" s="72"/>
      <c r="G64" s="72"/>
      <c r="H64" s="72"/>
      <c r="I64" s="72"/>
      <c r="J64" s="72"/>
      <c r="K64" s="72"/>
      <c r="L64" s="72"/>
      <c r="M64" s="72"/>
      <c r="N64" s="72"/>
      <c r="O64" s="72"/>
      <c r="P64" s="72"/>
      <c r="Q64" s="72"/>
      <c r="R64" s="72"/>
      <c r="S64" s="72"/>
      <c r="T64" s="73"/>
      <c r="U64" s="74"/>
      <c r="V64" s="57"/>
      <c r="W64" s="92"/>
      <c r="X64" s="29"/>
      <c r="Y64" s="248"/>
      <c r="Z64" s="4"/>
      <c r="AA64" s="25"/>
      <c r="AB64" s="4"/>
      <c r="AC64" s="246"/>
      <c r="AD64" s="4"/>
      <c r="AE64" s="4"/>
      <c r="AF64" s="4"/>
      <c r="AG64" s="4"/>
      <c r="AH64" s="4"/>
      <c r="AI64" s="4"/>
      <c r="AJ64" s="4"/>
      <c r="AK64" s="4"/>
      <c r="AL64" s="4"/>
      <c r="AM64" s="4"/>
      <c r="AN64" s="3"/>
      <c r="AO64" s="1"/>
      <c r="AP64" s="294">
        <v>0.31</v>
      </c>
      <c r="AQ64" s="295"/>
      <c r="AR64" s="1"/>
      <c r="AS64" s="1"/>
      <c r="AT64" s="123"/>
      <c r="AU64" s="68"/>
      <c r="AV64" s="124"/>
      <c r="AW64" s="68"/>
    </row>
    <row r="65" spans="1:49" ht="18.95" customHeight="1">
      <c r="A65" s="42" t="s">
        <v>156</v>
      </c>
      <c r="B65" s="4"/>
      <c r="C65" s="4"/>
      <c r="D65" s="4"/>
      <c r="E65" s="4"/>
      <c r="F65" s="4"/>
      <c r="G65" s="4"/>
      <c r="H65" s="4"/>
      <c r="I65" s="4"/>
      <c r="J65" s="4"/>
      <c r="K65" s="4"/>
      <c r="L65" s="4"/>
      <c r="M65" s="4"/>
      <c r="N65" s="4"/>
      <c r="O65" s="4"/>
      <c r="P65" s="4"/>
      <c r="Q65" s="4"/>
      <c r="R65" s="4"/>
      <c r="S65" s="4"/>
      <c r="T65" s="4"/>
      <c r="U65" s="3"/>
      <c r="V65" s="57"/>
      <c r="W65" s="92"/>
      <c r="X65" s="29"/>
      <c r="Y65" s="250"/>
      <c r="Z65" s="4"/>
      <c r="AA65" s="25"/>
      <c r="AB65" s="4"/>
      <c r="AC65" s="246"/>
      <c r="AD65" s="4"/>
      <c r="AE65" s="4"/>
      <c r="AF65" s="4"/>
      <c r="AG65" s="4"/>
      <c r="AH65" s="4"/>
      <c r="AI65" s="4"/>
      <c r="AJ65" s="4"/>
      <c r="AK65" s="4"/>
      <c r="AL65" s="4"/>
      <c r="AM65" s="4"/>
      <c r="AN65" s="3"/>
      <c r="AO65" s="1"/>
      <c r="AP65" s="294">
        <v>0.315</v>
      </c>
      <c r="AQ65" s="297"/>
      <c r="AR65" s="1"/>
      <c r="AS65" s="1"/>
      <c r="AT65" s="123"/>
      <c r="AU65" s="68"/>
      <c r="AV65" s="124"/>
      <c r="AW65" s="68"/>
    </row>
    <row r="66" spans="1:49" ht="18.95" customHeight="1">
      <c r="A66" s="43" t="s">
        <v>22</v>
      </c>
      <c r="B66" s="4"/>
      <c r="C66" s="4"/>
      <c r="D66" s="4"/>
      <c r="E66" s="4"/>
      <c r="F66" s="4"/>
      <c r="G66" s="4"/>
      <c r="H66" s="4"/>
      <c r="I66" s="4"/>
      <c r="J66" s="4"/>
      <c r="K66" s="4"/>
      <c r="L66" s="4"/>
      <c r="M66" s="4"/>
      <c r="N66" s="4"/>
      <c r="O66" s="4"/>
      <c r="P66" s="4"/>
      <c r="Q66" s="4"/>
      <c r="R66" s="4"/>
      <c r="S66" s="4"/>
      <c r="T66" s="4"/>
      <c r="U66" s="3"/>
      <c r="V66" s="57"/>
      <c r="W66" s="29"/>
      <c r="X66" s="29"/>
      <c r="Y66" s="248"/>
      <c r="Z66" s="4"/>
      <c r="AA66" s="25"/>
      <c r="AB66" s="4"/>
      <c r="AC66" s="246"/>
      <c r="AD66" s="4"/>
      <c r="AE66" s="4"/>
      <c r="AF66" s="4"/>
      <c r="AG66" s="4"/>
      <c r="AH66" s="4"/>
      <c r="AI66" s="4"/>
      <c r="AJ66" s="4"/>
      <c r="AK66" s="4"/>
      <c r="AL66" s="4"/>
      <c r="AM66" s="4"/>
      <c r="AN66" s="3"/>
      <c r="AO66" s="1"/>
      <c r="AP66" s="294">
        <v>0.32</v>
      </c>
      <c r="AQ66" s="297"/>
      <c r="AR66" s="1"/>
      <c r="AS66" s="1"/>
      <c r="AT66" s="123"/>
      <c r="AU66" s="68"/>
      <c r="AV66" s="124"/>
      <c r="AW66" s="68"/>
    </row>
    <row r="67" spans="1:49" ht="18.95" customHeight="1">
      <c r="A67" s="42"/>
      <c r="B67" s="4"/>
      <c r="C67" s="4"/>
      <c r="D67" s="4"/>
      <c r="E67" s="4"/>
      <c r="F67" s="4"/>
      <c r="G67" s="4"/>
      <c r="H67" s="4"/>
      <c r="I67" s="4"/>
      <c r="J67" s="4"/>
      <c r="K67" s="4"/>
      <c r="L67" s="4"/>
      <c r="M67" s="4"/>
      <c r="N67" s="4"/>
      <c r="O67" s="4"/>
      <c r="P67" s="4"/>
      <c r="Q67" s="4"/>
      <c r="R67" s="13"/>
      <c r="S67" s="4"/>
      <c r="T67" s="4"/>
      <c r="U67" s="3"/>
      <c r="V67" s="57"/>
      <c r="W67" s="29"/>
      <c r="X67" s="29"/>
      <c r="Y67" s="248"/>
      <c r="Z67" s="4"/>
      <c r="AA67" s="25"/>
      <c r="AB67" s="4"/>
      <c r="AC67" s="246"/>
      <c r="AD67" s="4"/>
      <c r="AE67" s="4"/>
      <c r="AF67" s="4"/>
      <c r="AG67" s="4"/>
      <c r="AH67" s="4"/>
      <c r="AI67" s="4"/>
      <c r="AJ67" s="4"/>
      <c r="AK67" s="4"/>
      <c r="AL67" s="4"/>
      <c r="AM67" s="4"/>
      <c r="AN67" s="3"/>
      <c r="AO67" s="1"/>
      <c r="AP67" s="287">
        <v>0.32500000000000001</v>
      </c>
      <c r="AQ67" s="297"/>
      <c r="AR67" s="1"/>
      <c r="AS67" s="1"/>
      <c r="AT67" s="125"/>
      <c r="AU67" s="68"/>
      <c r="AV67" s="124"/>
      <c r="AW67" s="68"/>
    </row>
    <row r="68" spans="1:49" ht="18.95" customHeight="1">
      <c r="A68" s="42" t="s">
        <v>200</v>
      </c>
      <c r="B68" s="4"/>
      <c r="C68" s="4"/>
      <c r="D68" s="4"/>
      <c r="E68" s="4"/>
      <c r="F68" s="4"/>
      <c r="G68" s="4"/>
      <c r="H68" s="4"/>
      <c r="I68" s="4"/>
      <c r="J68" s="4"/>
      <c r="K68" s="4"/>
      <c r="L68" s="4"/>
      <c r="M68" s="4"/>
      <c r="N68" s="4"/>
      <c r="O68" s="4"/>
      <c r="P68" s="4"/>
      <c r="Q68" s="4"/>
      <c r="R68" s="14"/>
      <c r="S68" s="4"/>
      <c r="T68" s="4"/>
      <c r="U68" s="3"/>
      <c r="V68" s="57"/>
      <c r="W68" s="29"/>
      <c r="X68" s="29"/>
      <c r="Y68" s="248"/>
      <c r="Z68" s="4"/>
      <c r="AA68" s="25"/>
      <c r="AB68" s="4"/>
      <c r="AC68" s="246"/>
      <c r="AD68" s="4"/>
      <c r="AE68" s="4"/>
      <c r="AF68" s="4"/>
      <c r="AG68" s="4"/>
      <c r="AH68" s="4"/>
      <c r="AI68" s="4"/>
      <c r="AJ68" s="4"/>
      <c r="AK68" s="4"/>
      <c r="AL68" s="4"/>
      <c r="AM68" s="4"/>
      <c r="AN68" s="3"/>
      <c r="AO68" s="1"/>
      <c r="AP68" s="294">
        <v>0.33</v>
      </c>
      <c r="AQ68" s="297"/>
      <c r="AR68" s="1"/>
      <c r="AS68" s="1"/>
      <c r="AT68" s="123"/>
      <c r="AU68" s="68"/>
      <c r="AV68" s="124"/>
      <c r="AW68" s="68"/>
    </row>
    <row r="69" spans="1:49" ht="18.95" customHeight="1">
      <c r="A69" s="42" t="s">
        <v>160</v>
      </c>
      <c r="B69" s="4"/>
      <c r="C69" s="4"/>
      <c r="D69" s="4"/>
      <c r="E69" s="4"/>
      <c r="F69" s="4"/>
      <c r="G69" s="4"/>
      <c r="H69" s="4"/>
      <c r="I69" s="4"/>
      <c r="J69" s="4"/>
      <c r="K69" s="4"/>
      <c r="L69" s="4"/>
      <c r="M69" s="44"/>
      <c r="N69" s="4"/>
      <c r="O69" s="4"/>
      <c r="P69" s="4"/>
      <c r="Q69" s="4"/>
      <c r="R69" s="15"/>
      <c r="S69" s="4"/>
      <c r="T69" s="4"/>
      <c r="U69" s="3"/>
      <c r="V69" s="57"/>
      <c r="W69" s="29"/>
      <c r="X69" s="29"/>
      <c r="Y69" s="248"/>
      <c r="Z69" s="4"/>
      <c r="AA69" s="25"/>
      <c r="AB69" s="4"/>
      <c r="AC69" s="246"/>
      <c r="AD69" s="4"/>
      <c r="AE69" s="4"/>
      <c r="AF69" s="4"/>
      <c r="AG69" s="4"/>
      <c r="AH69" s="4"/>
      <c r="AI69" s="4"/>
      <c r="AJ69" s="4"/>
      <c r="AK69" s="4"/>
      <c r="AL69" s="4"/>
      <c r="AM69" s="4"/>
      <c r="AN69" s="3"/>
      <c r="AO69" s="1"/>
      <c r="AP69" s="294">
        <v>0.33500000000000002</v>
      </c>
      <c r="AQ69" s="297"/>
      <c r="AR69" s="1"/>
      <c r="AS69" s="1"/>
      <c r="AT69" s="123"/>
      <c r="AU69" s="68"/>
      <c r="AV69" s="124"/>
      <c r="AW69" s="68"/>
    </row>
    <row r="70" spans="1:49" ht="18.95" customHeight="1">
      <c r="A70" s="42" t="s">
        <v>201</v>
      </c>
      <c r="B70" s="4"/>
      <c r="C70" s="4"/>
      <c r="D70" s="4"/>
      <c r="E70" s="4"/>
      <c r="F70" s="4"/>
      <c r="G70" s="4"/>
      <c r="H70" s="4"/>
      <c r="I70" s="4"/>
      <c r="J70" s="4"/>
      <c r="K70" s="4"/>
      <c r="L70" s="4"/>
      <c r="M70" s="4"/>
      <c r="N70" s="4"/>
      <c r="O70" s="4"/>
      <c r="P70" s="4"/>
      <c r="Q70" s="4"/>
      <c r="R70" s="16"/>
      <c r="S70" s="4"/>
      <c r="T70" s="4"/>
      <c r="U70" s="3"/>
      <c r="V70" s="57"/>
      <c r="W70" s="29"/>
      <c r="X70" s="29"/>
      <c r="Y70" s="248"/>
      <c r="Z70" s="4"/>
      <c r="AA70" s="25"/>
      <c r="AB70" s="4"/>
      <c r="AC70" s="246"/>
      <c r="AD70" s="4"/>
      <c r="AE70" s="4"/>
      <c r="AF70" s="4"/>
      <c r="AG70" s="4"/>
      <c r="AH70" s="4"/>
      <c r="AI70" s="4"/>
      <c r="AJ70" s="4"/>
      <c r="AK70" s="4"/>
      <c r="AL70" s="4"/>
      <c r="AM70" s="4"/>
      <c r="AN70" s="3"/>
      <c r="AO70" s="1"/>
      <c r="AP70" s="294">
        <v>0.34</v>
      </c>
      <c r="AQ70" s="297"/>
      <c r="AR70" s="1"/>
      <c r="AS70" s="1"/>
      <c r="AT70" s="123"/>
      <c r="AU70" s="68"/>
      <c r="AV70" s="124"/>
      <c r="AW70" s="68"/>
    </row>
    <row r="71" spans="1:49" ht="18.95" customHeight="1">
      <c r="A71" s="42" t="s">
        <v>36</v>
      </c>
      <c r="B71" s="4"/>
      <c r="C71" s="4"/>
      <c r="D71" s="4"/>
      <c r="E71" s="4"/>
      <c r="F71" s="4"/>
      <c r="G71" s="4"/>
      <c r="H71" s="4"/>
      <c r="I71" s="4"/>
      <c r="J71" s="4"/>
      <c r="K71" s="4"/>
      <c r="L71" s="4"/>
      <c r="M71" s="4"/>
      <c r="N71" s="4"/>
      <c r="O71" s="17"/>
      <c r="P71" s="4"/>
      <c r="Q71" s="4"/>
      <c r="R71" s="18"/>
      <c r="S71" s="4"/>
      <c r="T71" s="4"/>
      <c r="U71" s="3"/>
      <c r="V71" s="57"/>
      <c r="W71" s="29"/>
      <c r="X71" s="29"/>
      <c r="Y71" s="248"/>
      <c r="Z71" s="4"/>
      <c r="AA71" s="25"/>
      <c r="AB71" s="4"/>
      <c r="AC71" s="4"/>
      <c r="AD71" s="4"/>
      <c r="AE71" s="4"/>
      <c r="AF71" s="4"/>
      <c r="AG71" s="4"/>
      <c r="AH71" s="4"/>
      <c r="AI71" s="4"/>
      <c r="AJ71" s="4"/>
      <c r="AK71" s="4"/>
      <c r="AL71" s="4"/>
      <c r="AM71" s="4"/>
      <c r="AN71" s="3"/>
      <c r="AO71" s="1"/>
      <c r="AP71" s="294">
        <v>0.34499999999999997</v>
      </c>
      <c r="AQ71" s="297"/>
      <c r="AR71" s="1"/>
      <c r="AS71" s="1"/>
      <c r="AT71" s="123"/>
      <c r="AU71" s="68"/>
      <c r="AV71" s="124"/>
      <c r="AW71" s="68"/>
    </row>
    <row r="72" spans="1:49" ht="18.95" customHeight="1">
      <c r="A72" s="42" t="s">
        <v>161</v>
      </c>
      <c r="B72" s="4"/>
      <c r="C72" s="4"/>
      <c r="D72" s="4"/>
      <c r="E72" s="4"/>
      <c r="F72" s="4"/>
      <c r="G72" s="4"/>
      <c r="H72" s="4"/>
      <c r="I72" s="4"/>
      <c r="J72" s="4"/>
      <c r="K72" s="4"/>
      <c r="L72" s="4"/>
      <c r="M72" s="4"/>
      <c r="N72" s="4"/>
      <c r="O72" s="17"/>
      <c r="P72" s="4"/>
      <c r="Q72" s="18"/>
      <c r="R72" s="18"/>
      <c r="S72" s="4"/>
      <c r="T72" s="4"/>
      <c r="U72" s="3"/>
      <c r="V72" s="57"/>
      <c r="W72" s="29"/>
      <c r="X72" s="29"/>
      <c r="Y72" s="248"/>
      <c r="Z72" s="4"/>
      <c r="AA72" s="25"/>
      <c r="AB72" s="4"/>
      <c r="AC72" s="4"/>
      <c r="AD72" s="4"/>
      <c r="AE72" s="4"/>
      <c r="AF72" s="4"/>
      <c r="AG72" s="4"/>
      <c r="AH72" s="4"/>
      <c r="AI72" s="4"/>
      <c r="AJ72" s="4"/>
      <c r="AK72" s="4"/>
      <c r="AL72" s="4"/>
      <c r="AM72" s="4"/>
      <c r="AN72" s="3"/>
      <c r="AO72" s="1"/>
      <c r="AP72" s="287">
        <v>0.35</v>
      </c>
      <c r="AQ72" s="297"/>
      <c r="AR72" s="1"/>
      <c r="AS72" s="1"/>
      <c r="AT72" s="125"/>
      <c r="AU72" s="68"/>
      <c r="AV72" s="124"/>
      <c r="AW72" s="68"/>
    </row>
    <row r="73" spans="1:49" ht="18.95" customHeight="1">
      <c r="A73" s="42" t="s">
        <v>162</v>
      </c>
      <c r="B73" s="4"/>
      <c r="C73" s="4"/>
      <c r="D73" s="4"/>
      <c r="E73" s="4"/>
      <c r="F73" s="4"/>
      <c r="G73" s="4"/>
      <c r="H73" s="4"/>
      <c r="I73" s="4"/>
      <c r="J73" s="4"/>
      <c r="K73" s="4"/>
      <c r="L73" s="4"/>
      <c r="M73" s="4"/>
      <c r="N73" s="4"/>
      <c r="O73" s="17"/>
      <c r="P73" s="4"/>
      <c r="Q73" s="18"/>
      <c r="R73" s="18"/>
      <c r="S73" s="4"/>
      <c r="T73" s="4"/>
      <c r="U73" s="3"/>
      <c r="V73" s="57"/>
      <c r="W73" s="29"/>
      <c r="X73" s="29"/>
      <c r="Y73" s="29"/>
      <c r="Z73" s="4"/>
      <c r="AA73" s="25"/>
      <c r="AB73" s="4"/>
      <c r="AC73" s="4"/>
      <c r="AD73" s="4"/>
      <c r="AE73" s="4"/>
      <c r="AF73" s="4"/>
      <c r="AG73" s="4"/>
      <c r="AH73" s="4"/>
      <c r="AI73" s="4"/>
      <c r="AJ73" s="4"/>
      <c r="AK73" s="4"/>
      <c r="AL73" s="4"/>
      <c r="AM73" s="4"/>
      <c r="AN73" s="3"/>
      <c r="AO73" s="1"/>
      <c r="AP73" s="294">
        <v>0.35499999999999998</v>
      </c>
      <c r="AQ73" s="297"/>
      <c r="AR73" s="1"/>
      <c r="AS73" s="1"/>
      <c r="AT73" s="123"/>
      <c r="AU73" s="68"/>
      <c r="AV73" s="124"/>
      <c r="AW73" s="68"/>
    </row>
    <row r="74" spans="1:49" ht="18.95" customHeight="1">
      <c r="A74" s="57"/>
      <c r="B74" s="4"/>
      <c r="C74" s="4"/>
      <c r="D74" s="4"/>
      <c r="E74" s="4"/>
      <c r="F74" s="4"/>
      <c r="G74" s="4"/>
      <c r="H74" s="4"/>
      <c r="I74" s="4"/>
      <c r="J74" s="4"/>
      <c r="K74" s="4"/>
      <c r="L74" s="4"/>
      <c r="M74" s="4"/>
      <c r="N74" s="4"/>
      <c r="O74" s="17"/>
      <c r="P74" s="4"/>
      <c r="Q74" s="18"/>
      <c r="R74" s="18"/>
      <c r="S74" s="4"/>
      <c r="T74" s="4"/>
      <c r="U74" s="3"/>
      <c r="V74" s="57"/>
      <c r="W74" s="29"/>
      <c r="X74" s="4"/>
      <c r="Y74" s="25"/>
      <c r="Z74" s="4"/>
      <c r="AA74" s="25"/>
      <c r="AB74" s="4"/>
      <c r="AC74" s="4"/>
      <c r="AD74" s="4"/>
      <c r="AE74" s="4"/>
      <c r="AF74" s="4"/>
      <c r="AG74" s="4"/>
      <c r="AH74" s="4"/>
      <c r="AI74" s="4"/>
      <c r="AJ74" s="4"/>
      <c r="AK74" s="4"/>
      <c r="AL74" s="4"/>
      <c r="AM74" s="4"/>
      <c r="AN74" s="3"/>
      <c r="AO74" s="1"/>
      <c r="AP74" s="298">
        <v>0.36</v>
      </c>
      <c r="AQ74" s="297"/>
      <c r="AR74" s="1"/>
      <c r="AS74" s="1"/>
      <c r="AT74" s="123"/>
      <c r="AU74" s="68"/>
      <c r="AV74" s="124"/>
      <c r="AW74" s="68"/>
    </row>
    <row r="75" spans="1:49" ht="18.95" customHeight="1">
      <c r="A75" s="42" t="s">
        <v>163</v>
      </c>
      <c r="B75" s="4"/>
      <c r="C75" s="4"/>
      <c r="D75" s="4"/>
      <c r="E75" s="4"/>
      <c r="F75" s="4"/>
      <c r="G75" s="4"/>
      <c r="H75" s="4"/>
      <c r="I75" s="4"/>
      <c r="J75" s="4"/>
      <c r="K75" s="4"/>
      <c r="L75" s="4"/>
      <c r="M75" s="4"/>
      <c r="N75" s="4"/>
      <c r="O75" s="17"/>
      <c r="P75" s="4"/>
      <c r="Q75" s="18"/>
      <c r="R75" s="18"/>
      <c r="S75" s="4"/>
      <c r="T75" s="4"/>
      <c r="U75" s="3"/>
      <c r="V75" s="57"/>
      <c r="W75" s="29"/>
      <c r="X75" s="4"/>
      <c r="Y75" s="25"/>
      <c r="Z75" s="4"/>
      <c r="AA75" s="25"/>
      <c r="AB75" s="4"/>
      <c r="AC75" s="4"/>
      <c r="AD75" s="4"/>
      <c r="AE75" s="4"/>
      <c r="AF75" s="4"/>
      <c r="AG75" s="4"/>
      <c r="AH75" s="4"/>
      <c r="AI75" s="4"/>
      <c r="AJ75" s="4"/>
      <c r="AK75" s="4"/>
      <c r="AL75" s="4"/>
      <c r="AM75" s="4"/>
      <c r="AN75" s="3"/>
      <c r="AO75" s="1"/>
      <c r="AP75" s="294">
        <v>0.36499999999999999</v>
      </c>
      <c r="AQ75" s="297"/>
      <c r="AR75" s="1"/>
      <c r="AS75" s="1"/>
      <c r="AT75" s="123"/>
      <c r="AU75" s="68"/>
      <c r="AV75" s="124"/>
      <c r="AW75" s="68"/>
    </row>
    <row r="76" spans="1:49" ht="18.95" customHeight="1">
      <c r="A76" s="42" t="s">
        <v>164</v>
      </c>
      <c r="B76" s="4"/>
      <c r="C76" s="4"/>
      <c r="D76" s="4"/>
      <c r="E76" s="4"/>
      <c r="F76" s="4"/>
      <c r="G76" s="4"/>
      <c r="H76" s="4"/>
      <c r="I76" s="4"/>
      <c r="J76" s="4"/>
      <c r="K76" s="4"/>
      <c r="L76" s="4"/>
      <c r="M76" s="4"/>
      <c r="N76" s="4"/>
      <c r="O76" s="17"/>
      <c r="P76" s="4"/>
      <c r="Q76" s="18"/>
      <c r="R76" s="18"/>
      <c r="S76" s="4"/>
      <c r="T76" s="4"/>
      <c r="U76" s="3"/>
      <c r="V76" s="57"/>
      <c r="W76" s="251"/>
      <c r="X76" s="4"/>
      <c r="Y76" s="25"/>
      <c r="Z76" s="4"/>
      <c r="AA76" s="25"/>
      <c r="AB76" s="4"/>
      <c r="AC76" s="4"/>
      <c r="AD76" s="4"/>
      <c r="AE76" s="4"/>
      <c r="AF76" s="4"/>
      <c r="AG76" s="4"/>
      <c r="AH76" s="4"/>
      <c r="AI76" s="4"/>
      <c r="AJ76" s="4"/>
      <c r="AK76" s="4"/>
      <c r="AL76" s="4"/>
      <c r="AM76" s="4"/>
      <c r="AN76" s="3"/>
      <c r="AO76" s="1"/>
      <c r="AP76" s="294">
        <v>0.37</v>
      </c>
      <c r="AQ76" s="297"/>
      <c r="AR76" s="1"/>
      <c r="AS76" s="1"/>
      <c r="AT76" s="123"/>
      <c r="AU76" s="68"/>
      <c r="AV76" s="124"/>
      <c r="AW76" s="68"/>
    </row>
    <row r="77" spans="1:49" ht="18.95" customHeight="1">
      <c r="A77" s="42" t="s">
        <v>173</v>
      </c>
      <c r="B77" s="4"/>
      <c r="C77" s="4"/>
      <c r="D77" s="4"/>
      <c r="E77" s="4"/>
      <c r="F77" s="4"/>
      <c r="G77" s="4"/>
      <c r="H77" s="4"/>
      <c r="I77" s="4"/>
      <c r="J77" s="4"/>
      <c r="K77" s="4"/>
      <c r="L77" s="18"/>
      <c r="M77" s="44"/>
      <c r="N77" s="4"/>
      <c r="O77" s="17"/>
      <c r="P77" s="4"/>
      <c r="Q77" s="18"/>
      <c r="R77" s="18"/>
      <c r="S77" s="4"/>
      <c r="T77" s="4"/>
      <c r="U77" s="3"/>
      <c r="V77" s="57"/>
      <c r="W77" s="251"/>
      <c r="X77" s="4"/>
      <c r="Y77" s="25"/>
      <c r="Z77" s="4"/>
      <c r="AA77" s="25"/>
      <c r="AB77" s="4"/>
      <c r="AC77" s="4"/>
      <c r="AD77" s="4"/>
      <c r="AE77" s="4"/>
      <c r="AF77" s="4"/>
      <c r="AG77" s="4"/>
      <c r="AH77" s="4"/>
      <c r="AI77" s="4"/>
      <c r="AJ77" s="4"/>
      <c r="AK77" s="4"/>
      <c r="AL77" s="4"/>
      <c r="AM77" s="4"/>
      <c r="AN77" s="3"/>
      <c r="AO77" s="1"/>
      <c r="AP77" s="287">
        <v>0.375</v>
      </c>
      <c r="AQ77" s="297"/>
      <c r="AR77" s="1"/>
      <c r="AS77" s="1"/>
      <c r="AT77" s="125"/>
      <c r="AU77" s="68"/>
      <c r="AV77" s="124"/>
      <c r="AW77" s="68"/>
    </row>
    <row r="78" spans="1:49" ht="18.95" customHeight="1">
      <c r="A78" s="42" t="s">
        <v>165</v>
      </c>
      <c r="B78" s="4"/>
      <c r="C78" s="4"/>
      <c r="D78" s="4"/>
      <c r="E78" s="4"/>
      <c r="F78" s="4"/>
      <c r="G78" s="4"/>
      <c r="H78" s="4"/>
      <c r="I78" s="4"/>
      <c r="J78" s="4"/>
      <c r="K78" s="4"/>
      <c r="L78" s="4"/>
      <c r="M78" s="4"/>
      <c r="N78" s="4"/>
      <c r="O78" s="17"/>
      <c r="P78" s="4"/>
      <c r="Q78" s="18"/>
      <c r="R78" s="18"/>
      <c r="S78" s="4"/>
      <c r="T78" s="4"/>
      <c r="U78" s="3"/>
      <c r="V78" s="57"/>
      <c r="W78" s="251"/>
      <c r="X78" s="252"/>
      <c r="Y78" s="253"/>
      <c r="Z78" s="4"/>
      <c r="AA78" s="25"/>
      <c r="AB78" s="4"/>
      <c r="AC78" s="4"/>
      <c r="AD78" s="4"/>
      <c r="AE78" s="4"/>
      <c r="AF78" s="4"/>
      <c r="AG78" s="4"/>
      <c r="AH78" s="4"/>
      <c r="AI78" s="4"/>
      <c r="AJ78" s="4"/>
      <c r="AK78" s="4"/>
      <c r="AL78" s="4"/>
      <c r="AM78" s="4"/>
      <c r="AN78" s="3"/>
      <c r="AO78" s="1"/>
      <c r="AP78" s="294">
        <v>0.38</v>
      </c>
      <c r="AQ78" s="297"/>
      <c r="AR78" s="1"/>
      <c r="AS78" s="1"/>
      <c r="AT78" s="123"/>
      <c r="AU78" s="68"/>
      <c r="AV78" s="124"/>
      <c r="AW78" s="68"/>
    </row>
    <row r="79" spans="1:49" s="23" customFormat="1" ht="18.95" customHeight="1">
      <c r="A79" s="42" t="s">
        <v>166</v>
      </c>
      <c r="B79" s="19"/>
      <c r="C79" s="19"/>
      <c r="D79" s="19"/>
      <c r="E79" s="19"/>
      <c r="F79" s="19"/>
      <c r="G79" s="19"/>
      <c r="H79" s="19"/>
      <c r="I79" s="20"/>
      <c r="J79" s="19"/>
      <c r="K79" s="19"/>
      <c r="L79" s="19"/>
      <c r="M79" s="19"/>
      <c r="N79" s="19"/>
      <c r="O79" s="19"/>
      <c r="P79" s="19"/>
      <c r="Q79" s="19"/>
      <c r="R79" s="19"/>
      <c r="S79" s="19"/>
      <c r="T79" s="19"/>
      <c r="U79" s="21"/>
      <c r="V79" s="267"/>
      <c r="W79" s="19"/>
      <c r="X79" s="19"/>
      <c r="Y79" s="268"/>
      <c r="Z79" s="4"/>
      <c r="AA79" s="25"/>
      <c r="AB79" s="4"/>
      <c r="AC79" s="19"/>
      <c r="AD79" s="19"/>
      <c r="AE79" s="19"/>
      <c r="AF79" s="19"/>
      <c r="AG79" s="19"/>
      <c r="AH79" s="19"/>
      <c r="AI79" s="19"/>
      <c r="AJ79" s="19"/>
      <c r="AK79" s="19"/>
      <c r="AL79" s="19"/>
      <c r="AM79" s="19"/>
      <c r="AN79" s="21"/>
      <c r="AO79" s="22"/>
      <c r="AP79" s="294">
        <v>0.38500000000000001</v>
      </c>
      <c r="AQ79" s="297"/>
      <c r="AR79" s="22"/>
      <c r="AS79" s="22"/>
      <c r="AT79" s="123"/>
      <c r="AU79" s="126"/>
      <c r="AV79" s="124"/>
      <c r="AW79" s="126"/>
    </row>
    <row r="80" spans="1:49" ht="18.95" customHeight="1">
      <c r="A80" s="42" t="s">
        <v>167</v>
      </c>
      <c r="B80" s="4"/>
      <c r="C80" s="4"/>
      <c r="D80" s="4"/>
      <c r="E80" s="4"/>
      <c r="F80" s="4"/>
      <c r="G80" s="4"/>
      <c r="H80" s="4"/>
      <c r="I80" s="4"/>
      <c r="J80" s="4"/>
      <c r="K80" s="4"/>
      <c r="L80" s="4"/>
      <c r="M80" s="4"/>
      <c r="N80" s="4"/>
      <c r="O80" s="4"/>
      <c r="P80" s="4"/>
      <c r="Q80" s="4"/>
      <c r="R80" s="4"/>
      <c r="S80" s="4"/>
      <c r="T80" s="73"/>
      <c r="U80" s="74"/>
      <c r="V80" s="57"/>
      <c r="W80" s="4"/>
      <c r="X80" s="4"/>
      <c r="Y80" s="25"/>
      <c r="Z80" s="4"/>
      <c r="AA80" s="25"/>
      <c r="AB80" s="4"/>
      <c r="AC80" s="4"/>
      <c r="AD80" s="4"/>
      <c r="AE80" s="4"/>
      <c r="AF80" s="4"/>
      <c r="AG80" s="4"/>
      <c r="AH80" s="4"/>
      <c r="AI80" s="4"/>
      <c r="AJ80" s="4"/>
      <c r="AK80" s="4"/>
      <c r="AL80" s="4"/>
      <c r="AM80" s="4"/>
      <c r="AN80" s="3"/>
      <c r="AO80" s="1"/>
      <c r="AP80" s="294">
        <v>0.39</v>
      </c>
      <c r="AQ80" s="297"/>
      <c r="AR80" s="1"/>
      <c r="AS80" s="1"/>
      <c r="AT80" s="123"/>
      <c r="AU80" s="68"/>
      <c r="AV80" s="124"/>
      <c r="AW80" s="68"/>
    </row>
    <row r="81" spans="1:49" ht="18.95" customHeight="1">
      <c r="A81" s="42" t="s">
        <v>38</v>
      </c>
      <c r="B81" s="4"/>
      <c r="C81" s="4"/>
      <c r="D81" s="4"/>
      <c r="E81" s="4"/>
      <c r="F81" s="4"/>
      <c r="G81" s="4"/>
      <c r="H81" s="4"/>
      <c r="I81" s="4"/>
      <c r="J81" s="4"/>
      <c r="K81" s="4"/>
      <c r="L81" s="4"/>
      <c r="M81" s="4"/>
      <c r="N81" s="4"/>
      <c r="O81" s="4"/>
      <c r="P81" s="4"/>
      <c r="Q81" s="4"/>
      <c r="R81" s="4"/>
      <c r="S81" s="4"/>
      <c r="T81" s="4"/>
      <c r="U81" s="3"/>
      <c r="V81" s="57"/>
      <c r="W81" s="4"/>
      <c r="X81" s="4"/>
      <c r="Y81" s="25"/>
      <c r="Z81" s="4"/>
      <c r="AA81" s="25"/>
      <c r="AB81" s="4"/>
      <c r="AC81" s="4"/>
      <c r="AD81" s="4"/>
      <c r="AE81" s="4"/>
      <c r="AF81" s="4"/>
      <c r="AG81" s="4"/>
      <c r="AH81" s="4"/>
      <c r="AI81" s="4"/>
      <c r="AJ81" s="4"/>
      <c r="AK81" s="4"/>
      <c r="AL81" s="4"/>
      <c r="AM81" s="4"/>
      <c r="AN81" s="3"/>
      <c r="AO81" s="1"/>
      <c r="AP81" s="294">
        <v>0.39500000000000002</v>
      </c>
      <c r="AQ81" s="297"/>
      <c r="AR81" s="1"/>
      <c r="AS81" s="1"/>
      <c r="AT81" s="123"/>
      <c r="AU81" s="68"/>
      <c r="AV81" s="124"/>
      <c r="AW81" s="68"/>
    </row>
    <row r="82" spans="1:49" ht="18.95" customHeight="1">
      <c r="A82" s="42" t="s">
        <v>25</v>
      </c>
      <c r="B82" s="4"/>
      <c r="C82" s="27"/>
      <c r="D82" s="27"/>
      <c r="E82" s="27"/>
      <c r="F82" s="27"/>
      <c r="G82" s="27"/>
      <c r="H82" s="27"/>
      <c r="I82" s="27"/>
      <c r="J82" s="4"/>
      <c r="K82" s="4"/>
      <c r="L82" s="4"/>
      <c r="M82" s="4"/>
      <c r="N82" s="4"/>
      <c r="O82" s="4"/>
      <c r="P82" s="4"/>
      <c r="Q82" s="4"/>
      <c r="R82" s="4"/>
      <c r="S82" s="4"/>
      <c r="T82" s="4"/>
      <c r="U82" s="3"/>
      <c r="V82" s="57"/>
      <c r="W82" s="4"/>
      <c r="X82" s="4"/>
      <c r="Y82" s="25"/>
      <c r="Z82" s="4"/>
      <c r="AA82" s="25"/>
      <c r="AB82" s="4"/>
      <c r="AC82" s="4"/>
      <c r="AD82" s="4"/>
      <c r="AE82" s="4"/>
      <c r="AF82" s="4"/>
      <c r="AG82" s="4"/>
      <c r="AH82" s="4"/>
      <c r="AI82" s="4"/>
      <c r="AJ82" s="4"/>
      <c r="AK82" s="4"/>
      <c r="AL82" s="4"/>
      <c r="AM82" s="4"/>
      <c r="AN82" s="3"/>
      <c r="AO82" s="1"/>
      <c r="AP82" s="299">
        <v>0.4</v>
      </c>
      <c r="AQ82" s="297"/>
      <c r="AR82" s="1"/>
      <c r="AS82" s="1"/>
      <c r="AT82" s="125"/>
      <c r="AU82" s="68"/>
      <c r="AV82" s="124"/>
      <c r="AW82" s="68"/>
    </row>
    <row r="83" spans="1:49" ht="18.95" customHeight="1">
      <c r="A83" s="42" t="s">
        <v>168</v>
      </c>
      <c r="B83" s="4"/>
      <c r="C83" s="27"/>
      <c r="D83" s="28"/>
      <c r="E83" s="28"/>
      <c r="F83" s="28"/>
      <c r="G83" s="28"/>
      <c r="H83" s="28"/>
      <c r="I83" s="27"/>
      <c r="J83" s="4"/>
      <c r="K83" s="4"/>
      <c r="L83" s="4"/>
      <c r="M83" s="4"/>
      <c r="N83" s="4"/>
      <c r="O83" s="4"/>
      <c r="P83" s="4"/>
      <c r="Q83" s="4"/>
      <c r="R83" s="4"/>
      <c r="S83" s="4"/>
      <c r="T83" s="4"/>
      <c r="U83" s="3"/>
      <c r="V83" s="57"/>
      <c r="W83" s="4"/>
      <c r="X83" s="4"/>
      <c r="Y83" s="25"/>
      <c r="Z83" s="4"/>
      <c r="AA83" s="25"/>
      <c r="AB83" s="4"/>
      <c r="AC83" s="4"/>
      <c r="AD83" s="4"/>
      <c r="AE83" s="4"/>
      <c r="AF83" s="4"/>
      <c r="AG83" s="4"/>
      <c r="AH83" s="4"/>
      <c r="AI83" s="4"/>
      <c r="AJ83" s="4"/>
      <c r="AK83" s="4"/>
      <c r="AL83" s="4"/>
      <c r="AM83" s="4"/>
      <c r="AN83" s="3"/>
      <c r="AO83" s="1"/>
      <c r="AP83" s="294">
        <v>0.40500000000000003</v>
      </c>
      <c r="AQ83" s="297"/>
      <c r="AR83" s="1"/>
      <c r="AS83" s="1"/>
      <c r="AT83" s="123"/>
      <c r="AU83" s="68"/>
      <c r="AV83" s="124"/>
      <c r="AW83" s="68"/>
    </row>
    <row r="84" spans="1:49" ht="18.95" customHeight="1">
      <c r="A84" s="42"/>
      <c r="B84" s="4"/>
      <c r="C84" s="27"/>
      <c r="D84" s="28"/>
      <c r="E84" s="28"/>
      <c r="F84" s="28"/>
      <c r="G84" s="28"/>
      <c r="H84" s="28"/>
      <c r="I84" s="27"/>
      <c r="J84" s="4"/>
      <c r="K84" s="4"/>
      <c r="L84" s="4"/>
      <c r="M84" s="4"/>
      <c r="N84" s="4"/>
      <c r="O84" s="4"/>
      <c r="P84" s="4"/>
      <c r="Q84" s="4"/>
      <c r="R84" s="4"/>
      <c r="S84" s="4"/>
      <c r="T84" s="4"/>
      <c r="U84" s="3"/>
      <c r="V84" s="57"/>
      <c r="W84" s="4"/>
      <c r="X84" s="4"/>
      <c r="Y84" s="25"/>
      <c r="Z84" s="4"/>
      <c r="AA84" s="25"/>
      <c r="AB84" s="4"/>
      <c r="AC84" s="4"/>
      <c r="AD84" s="4"/>
      <c r="AE84" s="4"/>
      <c r="AF84" s="4"/>
      <c r="AG84" s="4"/>
      <c r="AH84" s="4"/>
      <c r="AI84" s="4"/>
      <c r="AJ84" s="4"/>
      <c r="AK84" s="4"/>
      <c r="AL84" s="4"/>
      <c r="AM84" s="4"/>
      <c r="AN84" s="3"/>
      <c r="AO84" s="1"/>
      <c r="AP84" s="294">
        <v>0.41</v>
      </c>
      <c r="AQ84" s="297"/>
      <c r="AR84" s="1"/>
      <c r="AS84" s="1"/>
      <c r="AT84" s="123"/>
      <c r="AU84" s="68"/>
      <c r="AV84" s="124"/>
      <c r="AW84" s="68"/>
    </row>
    <row r="85" spans="1:49" ht="18.95" customHeight="1">
      <c r="A85" s="76" t="s">
        <v>64</v>
      </c>
      <c r="B85" s="4"/>
      <c r="C85" s="27"/>
      <c r="D85" s="27"/>
      <c r="E85" s="27"/>
      <c r="F85" s="27"/>
      <c r="G85" s="27"/>
      <c r="H85" s="27"/>
      <c r="I85" s="27"/>
      <c r="J85" s="4"/>
      <c r="K85" s="4"/>
      <c r="L85" s="4"/>
      <c r="M85" s="4"/>
      <c r="N85" s="4"/>
      <c r="O85" s="4"/>
      <c r="P85" s="4"/>
      <c r="Q85" s="4"/>
      <c r="R85" s="4"/>
      <c r="S85" s="4"/>
      <c r="T85" s="4"/>
      <c r="U85" s="3"/>
      <c r="V85" s="57"/>
      <c r="W85" s="4"/>
      <c r="X85" s="4"/>
      <c r="Y85" s="25"/>
      <c r="Z85" s="4"/>
      <c r="AA85" s="25"/>
      <c r="AB85" s="4"/>
      <c r="AC85" s="4"/>
      <c r="AD85" s="4"/>
      <c r="AE85" s="4"/>
      <c r="AF85" s="4"/>
      <c r="AG85" s="4"/>
      <c r="AH85" s="4"/>
      <c r="AI85" s="4"/>
      <c r="AJ85" s="4"/>
      <c r="AK85" s="4"/>
      <c r="AL85" s="4"/>
      <c r="AM85" s="4"/>
      <c r="AN85" s="3"/>
      <c r="AO85" s="1"/>
      <c r="AP85" s="294">
        <v>0.41499999999999998</v>
      </c>
      <c r="AQ85" s="297"/>
      <c r="AR85" s="1"/>
      <c r="AS85" s="1"/>
      <c r="AT85" s="123"/>
      <c r="AU85" s="68"/>
      <c r="AV85" s="124"/>
      <c r="AW85" s="68"/>
    </row>
    <row r="86" spans="1:49" ht="18.95" customHeight="1">
      <c r="A86" s="76" t="s">
        <v>65</v>
      </c>
      <c r="B86" s="4"/>
      <c r="C86" s="4"/>
      <c r="D86" s="4"/>
      <c r="E86" s="4"/>
      <c r="F86" s="4"/>
      <c r="G86" s="4"/>
      <c r="H86" s="4"/>
      <c r="I86" s="4"/>
      <c r="J86" s="4"/>
      <c r="K86" s="4"/>
      <c r="L86" s="4"/>
      <c r="M86" s="4"/>
      <c r="N86" s="4"/>
      <c r="O86" s="4"/>
      <c r="P86" s="4"/>
      <c r="Q86" s="4"/>
      <c r="R86" s="4"/>
      <c r="S86" s="4"/>
      <c r="T86" s="4"/>
      <c r="U86" s="3"/>
      <c r="V86" s="57"/>
      <c r="W86" s="4"/>
      <c r="X86" s="4"/>
      <c r="Y86" s="25"/>
      <c r="Z86" s="4"/>
      <c r="AA86" s="25"/>
      <c r="AB86" s="4"/>
      <c r="AC86" s="4"/>
      <c r="AD86" s="4"/>
      <c r="AE86" s="4"/>
      <c r="AF86" s="4"/>
      <c r="AG86" s="4"/>
      <c r="AH86" s="4"/>
      <c r="AI86" s="4"/>
      <c r="AJ86" s="4"/>
      <c r="AK86" s="4"/>
      <c r="AL86" s="4"/>
      <c r="AM86" s="4"/>
      <c r="AN86" s="3"/>
      <c r="AO86" s="1"/>
      <c r="AP86" s="294">
        <v>0.42</v>
      </c>
      <c r="AQ86" s="297"/>
      <c r="AR86" s="1"/>
      <c r="AS86" s="1"/>
      <c r="AT86" s="123"/>
      <c r="AU86" s="68"/>
      <c r="AV86" s="124"/>
      <c r="AW86" s="68"/>
    </row>
    <row r="87" spans="1:49" ht="18.95" customHeight="1">
      <c r="A87" s="57"/>
      <c r="B87" s="4"/>
      <c r="C87" s="4"/>
      <c r="D87" s="4"/>
      <c r="E87" s="4"/>
      <c r="F87" s="4"/>
      <c r="G87" s="4"/>
      <c r="H87" s="4"/>
      <c r="I87" s="4"/>
      <c r="J87" s="4"/>
      <c r="K87" s="4"/>
      <c r="L87" s="4"/>
      <c r="M87" s="4"/>
      <c r="N87" s="4"/>
      <c r="O87" s="4"/>
      <c r="P87" s="4"/>
      <c r="Q87" s="4"/>
      <c r="R87" s="4"/>
      <c r="S87" s="4"/>
      <c r="T87" s="4"/>
      <c r="U87" s="3"/>
      <c r="V87" s="57"/>
      <c r="W87" s="4"/>
      <c r="X87" s="4"/>
      <c r="Y87" s="25"/>
      <c r="Z87" s="4"/>
      <c r="AA87" s="25"/>
      <c r="AB87" s="4"/>
      <c r="AC87" s="4"/>
      <c r="AD87" s="4"/>
      <c r="AE87" s="4"/>
      <c r="AF87" s="4"/>
      <c r="AG87" s="4"/>
      <c r="AH87" s="4"/>
      <c r="AI87" s="4"/>
      <c r="AJ87" s="4"/>
      <c r="AK87" s="4"/>
      <c r="AL87" s="4"/>
      <c r="AM87" s="4"/>
      <c r="AN87" s="3"/>
      <c r="AO87" s="1"/>
      <c r="AP87" s="287">
        <v>0.42499999999999999</v>
      </c>
      <c r="AQ87" s="297"/>
      <c r="AR87" s="1"/>
      <c r="AS87" s="1"/>
      <c r="AT87" s="125"/>
      <c r="AU87" s="68"/>
      <c r="AV87" s="124"/>
      <c r="AW87" s="68"/>
    </row>
    <row r="88" spans="1:49" ht="18.95" customHeight="1">
      <c r="A88" s="196"/>
      <c r="B88" s="4"/>
      <c r="C88" s="4"/>
      <c r="D88" s="4"/>
      <c r="E88" s="4"/>
      <c r="F88" s="120" t="s">
        <v>276</v>
      </c>
      <c r="G88" s="4"/>
      <c r="H88" s="4"/>
      <c r="I88" s="4"/>
      <c r="J88" s="4"/>
      <c r="K88" s="4"/>
      <c r="L88" s="4"/>
      <c r="M88" s="4"/>
      <c r="N88" s="4"/>
      <c r="O88" s="4"/>
      <c r="P88" s="4"/>
      <c r="Q88" s="4"/>
      <c r="R88" s="4"/>
      <c r="S88" s="4"/>
      <c r="T88" s="4"/>
      <c r="U88" s="3"/>
      <c r="V88" s="57"/>
      <c r="W88" s="4"/>
      <c r="X88" s="4"/>
      <c r="Y88" s="25"/>
      <c r="Z88" s="4"/>
      <c r="AA88" s="25"/>
      <c r="AB88" s="4"/>
      <c r="AC88" s="4"/>
      <c r="AD88" s="4"/>
      <c r="AE88" s="4"/>
      <c r="AF88" s="4"/>
      <c r="AG88" s="4"/>
      <c r="AH88" s="4"/>
      <c r="AI88" s="4"/>
      <c r="AJ88" s="4"/>
      <c r="AK88" s="4"/>
      <c r="AL88" s="4"/>
      <c r="AM88" s="4"/>
      <c r="AN88" s="3"/>
      <c r="AO88" s="1"/>
      <c r="AP88" s="294">
        <v>0.43</v>
      </c>
      <c r="AQ88" s="297"/>
      <c r="AR88" s="1"/>
      <c r="AS88" s="1"/>
      <c r="AT88" s="123"/>
      <c r="AU88" s="68"/>
      <c r="AV88" s="124"/>
      <c r="AW88" s="68"/>
    </row>
    <row r="89" spans="1:49" ht="18.95" customHeight="1">
      <c r="A89" s="57"/>
      <c r="B89" s="4"/>
      <c r="C89" s="4"/>
      <c r="D89" s="4"/>
      <c r="E89" s="4"/>
      <c r="F89" s="4"/>
      <c r="G89" s="4"/>
      <c r="H89" s="4"/>
      <c r="I89" s="4"/>
      <c r="J89" s="4"/>
      <c r="K89" s="4"/>
      <c r="L89" s="4"/>
      <c r="M89" s="4"/>
      <c r="N89" s="4"/>
      <c r="O89" s="4"/>
      <c r="P89" s="4"/>
      <c r="Q89" s="4"/>
      <c r="R89" s="4"/>
      <c r="S89" s="4"/>
      <c r="T89" s="4"/>
      <c r="U89" s="3"/>
      <c r="V89" s="57"/>
      <c r="W89" s="4"/>
      <c r="X89" s="4"/>
      <c r="Y89" s="25"/>
      <c r="Z89" s="4"/>
      <c r="AA89" s="25"/>
      <c r="AB89" s="4"/>
      <c r="AC89" s="4"/>
      <c r="AD89" s="4"/>
      <c r="AE89" s="4"/>
      <c r="AF89" s="4"/>
      <c r="AG89" s="4"/>
      <c r="AH89" s="4"/>
      <c r="AI89" s="4"/>
      <c r="AJ89" s="4"/>
      <c r="AK89" s="4"/>
      <c r="AL89" s="4"/>
      <c r="AM89" s="4"/>
      <c r="AN89" s="3"/>
      <c r="AO89" s="1"/>
      <c r="AP89" s="294">
        <v>0.435</v>
      </c>
      <c r="AQ89" s="297"/>
      <c r="AR89" s="1"/>
      <c r="AS89" s="1"/>
      <c r="AT89" s="123"/>
      <c r="AU89" s="68"/>
      <c r="AV89" s="124"/>
      <c r="AW89" s="68"/>
    </row>
    <row r="90" spans="1:49" ht="18.95" customHeight="1">
      <c r="A90" s="57"/>
      <c r="B90" s="45"/>
      <c r="C90" s="4"/>
      <c r="D90" s="4"/>
      <c r="E90" s="4"/>
      <c r="F90" s="4"/>
      <c r="G90" s="4"/>
      <c r="H90" s="4"/>
      <c r="I90" s="4"/>
      <c r="J90" s="4"/>
      <c r="K90" s="4"/>
      <c r="L90" s="4"/>
      <c r="M90" s="4"/>
      <c r="N90" s="4"/>
      <c r="O90" s="4"/>
      <c r="P90" s="4"/>
      <c r="Q90" s="4"/>
      <c r="R90" s="4"/>
      <c r="S90" s="4"/>
      <c r="T90" s="4"/>
      <c r="U90" s="3"/>
      <c r="V90" s="57"/>
      <c r="W90" s="4"/>
      <c r="X90" s="4"/>
      <c r="Y90" s="25"/>
      <c r="Z90" s="4"/>
      <c r="AA90" s="25"/>
      <c r="AB90" s="4"/>
      <c r="AC90" s="4"/>
      <c r="AD90" s="4"/>
      <c r="AE90" s="4"/>
      <c r="AF90" s="4"/>
      <c r="AG90" s="4"/>
      <c r="AH90" s="4"/>
      <c r="AI90" s="4"/>
      <c r="AJ90" s="4"/>
      <c r="AK90" s="4"/>
      <c r="AL90" s="4"/>
      <c r="AM90" s="4"/>
      <c r="AN90" s="3"/>
      <c r="AO90" s="1"/>
      <c r="AP90" s="294">
        <v>0.44</v>
      </c>
      <c r="AQ90" s="297"/>
      <c r="AR90" s="1"/>
      <c r="AS90" s="1"/>
      <c r="AT90" s="123"/>
      <c r="AU90" s="68"/>
      <c r="AV90" s="124"/>
      <c r="AW90" s="68"/>
    </row>
    <row r="91" spans="1:49" ht="18.95" customHeight="1" thickBot="1">
      <c r="A91" s="242" t="s">
        <v>2</v>
      </c>
      <c r="B91" s="172"/>
      <c r="C91" s="12"/>
      <c r="D91" s="12"/>
      <c r="E91" s="12"/>
      <c r="F91" s="12"/>
      <c r="G91" s="12"/>
      <c r="H91" s="12"/>
      <c r="I91" s="12"/>
      <c r="J91" s="12"/>
      <c r="K91" s="12"/>
      <c r="L91" s="12"/>
      <c r="M91" s="12"/>
      <c r="N91" s="12"/>
      <c r="O91" s="12"/>
      <c r="P91" s="12"/>
      <c r="Q91" s="12"/>
      <c r="R91" s="12"/>
      <c r="S91" s="12"/>
      <c r="T91" s="483" t="s">
        <v>3</v>
      </c>
      <c r="U91" s="484"/>
      <c r="V91" s="269"/>
      <c r="W91" s="12"/>
      <c r="X91" s="12"/>
      <c r="Y91" s="270"/>
      <c r="Z91" s="12"/>
      <c r="AA91" s="270"/>
      <c r="AB91" s="12"/>
      <c r="AC91" s="12"/>
      <c r="AD91" s="12"/>
      <c r="AE91" s="12"/>
      <c r="AF91" s="12"/>
      <c r="AG91" s="12"/>
      <c r="AH91" s="12"/>
      <c r="AI91" s="12"/>
      <c r="AJ91" s="12"/>
      <c r="AK91" s="12"/>
      <c r="AL91" s="12"/>
      <c r="AM91" s="12"/>
      <c r="AN91" s="271"/>
      <c r="AO91" s="1"/>
      <c r="AP91" s="294">
        <v>0.44500000000000001</v>
      </c>
      <c r="AQ91" s="297"/>
      <c r="AR91" s="1"/>
      <c r="AS91" s="1"/>
      <c r="AT91" s="123"/>
      <c r="AU91" s="68"/>
      <c r="AV91" s="124"/>
      <c r="AW91" s="68"/>
    </row>
    <row r="92" spans="1:49" ht="18.95" customHeight="1">
      <c r="A92" s="221"/>
      <c r="B92" s="222"/>
      <c r="C92" s="221"/>
      <c r="D92" s="221"/>
      <c r="E92" s="221"/>
      <c r="F92" s="221"/>
      <c r="G92" s="221"/>
      <c r="H92" s="221"/>
      <c r="I92" s="221"/>
      <c r="J92" s="221"/>
      <c r="K92" s="221"/>
      <c r="L92" s="221"/>
      <c r="M92" s="221"/>
      <c r="N92" s="221"/>
      <c r="O92" s="221"/>
      <c r="P92" s="221"/>
      <c r="Q92" s="221"/>
      <c r="R92" s="221"/>
      <c r="S92" s="221"/>
      <c r="T92" s="221"/>
      <c r="U92" s="221"/>
      <c r="V92" s="10"/>
      <c r="W92" s="10"/>
      <c r="X92" s="10"/>
      <c r="Y92" s="243"/>
      <c r="Z92" s="10"/>
      <c r="AA92" s="243"/>
      <c r="AB92" s="10"/>
      <c r="AC92" s="10"/>
      <c r="AD92" s="10"/>
      <c r="AE92" s="10"/>
      <c r="AF92" s="10"/>
      <c r="AG92" s="10"/>
      <c r="AH92" s="10"/>
      <c r="AI92" s="10"/>
      <c r="AJ92" s="10"/>
      <c r="AK92" s="10"/>
      <c r="AL92" s="10"/>
      <c r="AM92" s="10"/>
      <c r="AN92" s="10"/>
      <c r="AO92" s="1"/>
      <c r="AP92" s="287">
        <v>0.45</v>
      </c>
      <c r="AQ92" s="297"/>
      <c r="AR92" s="1"/>
      <c r="AS92" s="1"/>
      <c r="AT92" s="125"/>
      <c r="AU92" s="68"/>
      <c r="AV92" s="124"/>
      <c r="AW92" s="68"/>
    </row>
    <row r="93" spans="1:49" ht="18.95" customHeight="1">
      <c r="A93" s="4"/>
      <c r="B93" s="45"/>
      <c r="C93" s="4"/>
      <c r="D93" s="4"/>
      <c r="E93" s="4"/>
      <c r="F93" s="4"/>
      <c r="G93" s="4"/>
      <c r="H93" s="4"/>
      <c r="I93" s="4"/>
      <c r="J93" s="4"/>
      <c r="K93" s="4"/>
      <c r="L93" s="4"/>
      <c r="M93" s="4"/>
      <c r="N93" s="4"/>
      <c r="O93" s="4"/>
      <c r="P93" s="4"/>
      <c r="Q93" s="4"/>
      <c r="R93" s="4"/>
      <c r="S93" s="4"/>
      <c r="T93" s="4"/>
      <c r="U93" s="4"/>
      <c r="V93" s="10"/>
      <c r="W93" s="10"/>
      <c r="X93" s="10"/>
      <c r="Y93" s="243"/>
      <c r="Z93" s="10"/>
      <c r="AA93" s="243"/>
      <c r="AB93" s="10"/>
      <c r="AC93" s="10"/>
      <c r="AD93" s="10"/>
      <c r="AE93" s="10"/>
      <c r="AF93" s="10"/>
      <c r="AG93" s="10"/>
      <c r="AH93" s="10"/>
      <c r="AI93" s="10"/>
      <c r="AJ93" s="10"/>
      <c r="AK93" s="10"/>
      <c r="AL93" s="10"/>
      <c r="AM93" s="10"/>
      <c r="AN93" s="10"/>
      <c r="AO93" s="1"/>
      <c r="AP93" s="294">
        <v>0.45500000000000002</v>
      </c>
      <c r="AQ93" s="297"/>
      <c r="AR93" s="1"/>
      <c r="AS93" s="1"/>
      <c r="AT93" s="123"/>
      <c r="AU93" s="68"/>
      <c r="AV93" s="124"/>
      <c r="AW93" s="68"/>
    </row>
    <row r="94" spans="1:49" ht="18.95" customHeight="1">
      <c r="A94" s="4"/>
      <c r="B94" s="45"/>
      <c r="C94" s="4"/>
      <c r="D94" s="4"/>
      <c r="E94" s="4"/>
      <c r="F94" s="4"/>
      <c r="G94" s="4"/>
      <c r="H94" s="4"/>
      <c r="I94" s="4"/>
      <c r="J94" s="4"/>
      <c r="K94" s="4"/>
      <c r="L94" s="4"/>
      <c r="M94" s="4"/>
      <c r="N94" s="4"/>
      <c r="O94" s="4"/>
      <c r="P94" s="4"/>
      <c r="Q94" s="4"/>
      <c r="R94" s="4"/>
      <c r="S94" s="4"/>
      <c r="T94" s="4"/>
      <c r="U94" s="4"/>
      <c r="V94" s="10"/>
      <c r="W94" s="10"/>
      <c r="X94" s="10"/>
      <c r="Y94" s="243"/>
      <c r="Z94" s="10"/>
      <c r="AA94" s="243"/>
      <c r="AB94" s="10"/>
      <c r="AC94" s="10"/>
      <c r="AD94" s="10"/>
      <c r="AE94" s="10"/>
      <c r="AF94" s="10"/>
      <c r="AG94" s="10"/>
      <c r="AH94" s="10"/>
      <c r="AI94" s="10"/>
      <c r="AJ94" s="10"/>
      <c r="AK94" s="10"/>
      <c r="AL94" s="10"/>
      <c r="AM94" s="10"/>
      <c r="AN94" s="10"/>
      <c r="AO94" s="10"/>
      <c r="AP94" s="294">
        <v>0.46</v>
      </c>
      <c r="AQ94" s="300"/>
      <c r="AR94" s="67"/>
      <c r="AS94" s="67"/>
      <c r="AT94" s="123"/>
      <c r="AU94" s="68"/>
      <c r="AV94" s="124"/>
      <c r="AW94" s="68"/>
    </row>
    <row r="95" spans="1:49" ht="18.95" customHeight="1">
      <c r="A95" s="364" t="s">
        <v>202</v>
      </c>
      <c r="B95" s="45"/>
      <c r="C95" s="4"/>
      <c r="D95" s="4"/>
      <c r="E95" s="4"/>
      <c r="F95" s="4"/>
      <c r="G95" s="4"/>
      <c r="H95" s="4"/>
      <c r="I95" s="4"/>
      <c r="J95" s="4"/>
      <c r="K95" s="4"/>
      <c r="L95" s="4"/>
      <c r="M95" s="4"/>
      <c r="N95" s="4"/>
      <c r="O95" s="4"/>
      <c r="P95" s="4"/>
      <c r="Q95" s="45"/>
      <c r="R95" s="4"/>
      <c r="S95" s="45"/>
      <c r="T95" s="4"/>
      <c r="U95" s="4"/>
      <c r="V95" s="10"/>
      <c r="W95" s="10"/>
      <c r="X95" s="10"/>
      <c r="Y95" s="243"/>
      <c r="Z95" s="10"/>
      <c r="AA95" s="243"/>
      <c r="AB95" s="10"/>
      <c r="AC95" s="10"/>
      <c r="AD95" s="10"/>
      <c r="AE95" s="10"/>
      <c r="AF95" s="10"/>
      <c r="AG95" s="10"/>
      <c r="AH95" s="10"/>
      <c r="AI95" s="10"/>
      <c r="AJ95" s="10"/>
      <c r="AK95" s="10"/>
      <c r="AL95" s="10"/>
      <c r="AM95" s="10"/>
      <c r="AN95" s="10"/>
      <c r="AO95" s="10"/>
      <c r="AP95" s="294">
        <v>0.46500000000000002</v>
      </c>
      <c r="AQ95" s="300"/>
      <c r="AR95" s="67"/>
      <c r="AS95" s="67"/>
      <c r="AT95" s="123"/>
      <c r="AU95" s="68"/>
      <c r="AV95" s="124"/>
      <c r="AW95" s="68"/>
    </row>
    <row r="96" spans="1:49" ht="18.95" customHeight="1">
      <c r="A96" s="10"/>
      <c r="B96" s="45"/>
      <c r="C96" s="4"/>
      <c r="D96" s="4"/>
      <c r="E96" s="4"/>
      <c r="F96" s="4"/>
      <c r="G96" s="4"/>
      <c r="H96" s="4"/>
      <c r="I96" s="4"/>
      <c r="J96" s="4"/>
      <c r="K96" s="4"/>
      <c r="L96" s="4"/>
      <c r="M96" s="4"/>
      <c r="N96" s="4"/>
      <c r="O96" s="4"/>
      <c r="P96" s="4"/>
      <c r="Q96" s="45"/>
      <c r="R96" s="4"/>
      <c r="S96" s="4"/>
      <c r="T96" s="4"/>
      <c r="U96" s="4"/>
      <c r="V96" s="10"/>
      <c r="W96" s="10"/>
      <c r="X96" s="10"/>
      <c r="Y96" s="243"/>
      <c r="Z96" s="10"/>
      <c r="AA96" s="243"/>
      <c r="AB96" s="10"/>
      <c r="AC96" s="10"/>
      <c r="AD96" s="10"/>
      <c r="AE96" s="10"/>
      <c r="AF96" s="10"/>
      <c r="AG96" s="10"/>
      <c r="AH96" s="10"/>
      <c r="AI96" s="10"/>
      <c r="AJ96" s="10"/>
      <c r="AK96" s="10"/>
      <c r="AL96" s="10"/>
      <c r="AM96" s="10"/>
      <c r="AN96" s="10"/>
      <c r="AO96" s="10"/>
      <c r="AP96" s="294">
        <v>0.47</v>
      </c>
      <c r="AQ96" s="300"/>
      <c r="AR96" s="67"/>
      <c r="AS96" s="67"/>
      <c r="AT96" s="123"/>
      <c r="AU96" s="68"/>
      <c r="AV96" s="124"/>
      <c r="AW96" s="68"/>
    </row>
    <row r="97" spans="1:49" ht="18.95" customHeight="1">
      <c r="A97" s="327"/>
      <c r="B97" s="325"/>
      <c r="C97" s="326"/>
      <c r="D97" s="327"/>
      <c r="E97" s="326"/>
      <c r="F97" s="326"/>
      <c r="G97" s="326"/>
      <c r="H97" s="437"/>
      <c r="I97" s="68"/>
      <c r="J97" s="68"/>
      <c r="K97" s="68"/>
      <c r="L97" s="68"/>
      <c r="M97" s="68"/>
      <c r="N97" s="68"/>
      <c r="O97" s="68"/>
      <c r="P97" s="68"/>
      <c r="Q97" s="68"/>
      <c r="R97" s="68"/>
      <c r="S97" s="68"/>
      <c r="T97" s="68"/>
      <c r="U97" s="68"/>
      <c r="V97" s="67"/>
      <c r="W97" s="67"/>
      <c r="X97" s="67"/>
      <c r="Y97" s="224"/>
      <c r="Z97" s="67"/>
      <c r="AA97" s="224"/>
      <c r="AB97" s="67"/>
      <c r="AC97" s="67"/>
      <c r="AD97" s="67"/>
      <c r="AE97" s="67"/>
      <c r="AF97" s="67"/>
      <c r="AG97" s="67"/>
      <c r="AH97" s="67"/>
      <c r="AI97" s="67"/>
      <c r="AJ97" s="67"/>
      <c r="AK97" s="67"/>
      <c r="AL97" s="67"/>
      <c r="AM97" s="67"/>
      <c r="AN97" s="67"/>
      <c r="AO97" s="67"/>
      <c r="AP97" s="287">
        <v>0.47499999999999998</v>
      </c>
      <c r="AQ97" s="300"/>
      <c r="AR97" s="67"/>
      <c r="AS97" s="67"/>
      <c r="AT97" s="125"/>
      <c r="AU97" s="68"/>
      <c r="AV97" s="124"/>
      <c r="AW97" s="68"/>
    </row>
    <row r="98" spans="1:49" ht="18.95" customHeight="1">
      <c r="A98" s="326"/>
      <c r="B98" s="325"/>
      <c r="C98" s="326"/>
      <c r="D98" s="326"/>
      <c r="E98" s="326"/>
      <c r="F98" s="326"/>
      <c r="G98" s="326"/>
      <c r="H98" s="437"/>
      <c r="I98" s="68"/>
      <c r="J98" s="68"/>
      <c r="K98" s="68"/>
      <c r="L98" s="68"/>
      <c r="M98" s="68"/>
      <c r="N98" s="68"/>
      <c r="O98" s="68"/>
      <c r="P98" s="68"/>
      <c r="Q98" s="68"/>
      <c r="R98" s="68"/>
      <c r="S98" s="68"/>
      <c r="T98" s="68"/>
      <c r="U98" s="68"/>
      <c r="V98" s="67"/>
      <c r="W98" s="67"/>
      <c r="X98" s="67"/>
      <c r="Y98" s="224"/>
      <c r="Z98" s="67"/>
      <c r="AA98" s="224"/>
      <c r="AB98" s="67"/>
      <c r="AC98" s="67"/>
      <c r="AD98" s="67"/>
      <c r="AE98" s="67"/>
      <c r="AF98" s="67"/>
      <c r="AG98" s="67"/>
      <c r="AH98" s="67"/>
      <c r="AI98" s="67"/>
      <c r="AJ98" s="67"/>
      <c r="AK98" s="67"/>
      <c r="AL98" s="67"/>
      <c r="AM98" s="67"/>
      <c r="AN98" s="67"/>
      <c r="AO98" s="67"/>
      <c r="AP98" s="294">
        <v>0.48</v>
      </c>
      <c r="AQ98" s="300"/>
      <c r="AR98" s="67"/>
      <c r="AS98" s="67"/>
      <c r="AT98" s="123"/>
      <c r="AU98" s="68"/>
      <c r="AV98" s="124"/>
      <c r="AW98" s="68"/>
    </row>
    <row r="99" spans="1:49" ht="18.95" customHeight="1">
      <c r="A99" s="327"/>
      <c r="B99" s="325"/>
      <c r="C99" s="326"/>
      <c r="D99" s="327"/>
      <c r="E99" s="326"/>
      <c r="F99" s="326"/>
      <c r="G99" s="326"/>
      <c r="H99" s="437"/>
      <c r="I99" s="68"/>
      <c r="J99" s="68"/>
      <c r="K99" s="68"/>
      <c r="L99" s="225"/>
      <c r="M99" s="68"/>
      <c r="N99" s="68"/>
      <c r="O99" s="68"/>
      <c r="P99" s="68"/>
      <c r="Q99" s="68"/>
      <c r="R99" s="68"/>
      <c r="S99" s="68"/>
      <c r="T99" s="68"/>
      <c r="U99" s="68"/>
      <c r="V99" s="67"/>
      <c r="W99" s="67"/>
      <c r="X99" s="67"/>
      <c r="Y99" s="224"/>
      <c r="Z99" s="67"/>
      <c r="AA99" s="224"/>
      <c r="AB99" s="67"/>
      <c r="AC99" s="67"/>
      <c r="AD99" s="67"/>
      <c r="AE99" s="67"/>
      <c r="AF99" s="67"/>
      <c r="AG99" s="67"/>
      <c r="AH99" s="67"/>
      <c r="AI99" s="67"/>
      <c r="AJ99" s="67"/>
      <c r="AK99" s="67"/>
      <c r="AL99" s="67"/>
      <c r="AM99" s="67"/>
      <c r="AN99" s="67"/>
      <c r="AO99" s="67"/>
      <c r="AP99" s="294">
        <v>0.48499999999999999</v>
      </c>
      <c r="AQ99" s="300"/>
      <c r="AR99" s="67"/>
      <c r="AS99" s="67"/>
      <c r="AT99" s="123"/>
      <c r="AU99" s="68"/>
      <c r="AV99" s="124"/>
      <c r="AW99" s="68"/>
    </row>
    <row r="100" spans="1:49" ht="18.95" customHeight="1">
      <c r="A100" s="326"/>
      <c r="B100" s="325"/>
      <c r="C100" s="325"/>
      <c r="D100" s="325"/>
      <c r="E100" s="325"/>
      <c r="F100" s="325"/>
      <c r="G100" s="325"/>
      <c r="H100" s="437"/>
      <c r="I100" s="226"/>
      <c r="J100" s="226"/>
      <c r="K100" s="226"/>
      <c r="L100" s="227"/>
      <c r="M100" s="226"/>
      <c r="N100" s="226"/>
      <c r="O100" s="226"/>
      <c r="P100" s="226"/>
      <c r="Q100" s="226"/>
      <c r="R100" s="68"/>
      <c r="S100" s="68"/>
      <c r="T100" s="68"/>
      <c r="U100" s="68"/>
      <c r="V100" s="67"/>
      <c r="W100" s="228"/>
      <c r="X100" s="228"/>
      <c r="Y100" s="224"/>
      <c r="Z100" s="67"/>
      <c r="AA100" s="224"/>
      <c r="AB100" s="67"/>
      <c r="AC100" s="67"/>
      <c r="AD100" s="67"/>
      <c r="AE100" s="67"/>
      <c r="AF100" s="67"/>
      <c r="AG100" s="67"/>
      <c r="AH100" s="67"/>
      <c r="AI100" s="67"/>
      <c r="AJ100" s="67"/>
      <c r="AK100" s="67"/>
      <c r="AL100" s="67"/>
      <c r="AM100" s="67"/>
      <c r="AN100" s="67"/>
      <c r="AO100" s="67"/>
      <c r="AP100" s="294">
        <v>0.49</v>
      </c>
      <c r="AQ100" s="300"/>
      <c r="AR100" s="67"/>
      <c r="AS100" s="67"/>
      <c r="AT100" s="123"/>
      <c r="AU100" s="68"/>
      <c r="AV100" s="124"/>
      <c r="AW100" s="68"/>
    </row>
    <row r="101" spans="1:49" ht="18.95" customHeight="1">
      <c r="A101" s="327"/>
      <c r="B101" s="325"/>
      <c r="C101" s="325"/>
      <c r="D101" s="325"/>
      <c r="E101" s="324"/>
      <c r="F101" s="439"/>
      <c r="G101" s="439"/>
      <c r="H101" s="323"/>
      <c r="I101" s="226"/>
      <c r="J101" s="226"/>
      <c r="K101" s="226"/>
      <c r="L101" s="147"/>
      <c r="M101" s="226"/>
      <c r="N101" s="226"/>
      <c r="O101" s="226"/>
      <c r="P101" s="226"/>
      <c r="Q101" s="226"/>
      <c r="R101" s="68"/>
      <c r="S101" s="68"/>
      <c r="T101" s="68"/>
      <c r="U101" s="68"/>
      <c r="V101" s="67"/>
      <c r="W101" s="228"/>
      <c r="X101" s="228"/>
      <c r="Y101" s="224"/>
      <c r="Z101" s="67"/>
      <c r="AA101" s="224"/>
      <c r="AB101" s="67"/>
      <c r="AC101" s="67"/>
      <c r="AD101" s="67"/>
      <c r="AE101" s="67"/>
      <c r="AF101" s="67"/>
      <c r="AG101" s="67"/>
      <c r="AH101" s="67"/>
      <c r="AI101" s="67"/>
      <c r="AJ101" s="67"/>
      <c r="AK101" s="67"/>
      <c r="AL101" s="67"/>
      <c r="AM101" s="67"/>
      <c r="AN101" s="67"/>
      <c r="AO101" s="67"/>
      <c r="AP101" s="294">
        <v>0.495</v>
      </c>
      <c r="AQ101" s="300"/>
      <c r="AR101" s="67"/>
      <c r="AS101" s="67"/>
      <c r="AT101" s="123"/>
      <c r="AU101" s="68"/>
      <c r="AV101" s="124"/>
      <c r="AW101" s="68"/>
    </row>
    <row r="102" spans="1:49" ht="18.95" customHeight="1">
      <c r="A102" s="327"/>
      <c r="B102" s="325"/>
      <c r="C102" s="325"/>
      <c r="D102" s="325"/>
      <c r="E102" s="324"/>
      <c r="F102" s="439"/>
      <c r="G102" s="439"/>
      <c r="H102" s="323"/>
      <c r="I102" s="229"/>
      <c r="J102" s="229"/>
      <c r="K102" s="229"/>
      <c r="L102" s="229"/>
      <c r="M102" s="229"/>
      <c r="N102" s="226"/>
      <c r="O102" s="226"/>
      <c r="P102" s="226"/>
      <c r="Q102" s="68"/>
      <c r="R102" s="68"/>
      <c r="S102" s="68"/>
      <c r="T102" s="68"/>
      <c r="U102" s="68"/>
      <c r="V102" s="67"/>
      <c r="W102" s="228"/>
      <c r="X102" s="228"/>
      <c r="Y102" s="224"/>
      <c r="Z102" s="67"/>
      <c r="AA102" s="224"/>
      <c r="AB102" s="67"/>
      <c r="AC102" s="67"/>
      <c r="AD102" s="67"/>
      <c r="AE102" s="67"/>
      <c r="AF102" s="67"/>
      <c r="AG102" s="67"/>
      <c r="AH102" s="67"/>
      <c r="AI102" s="67"/>
      <c r="AJ102" s="67"/>
      <c r="AK102" s="67"/>
      <c r="AL102" s="67"/>
      <c r="AM102" s="67"/>
      <c r="AN102" s="67"/>
      <c r="AO102" s="67"/>
      <c r="AP102" s="287">
        <v>0.5</v>
      </c>
      <c r="AQ102" s="300"/>
      <c r="AR102" s="67"/>
      <c r="AS102" s="67"/>
      <c r="AT102" s="125"/>
      <c r="AU102" s="68"/>
      <c r="AV102" s="124"/>
      <c r="AW102" s="68"/>
    </row>
    <row r="103" spans="1:49" ht="18.95" customHeight="1">
      <c r="A103" s="327"/>
      <c r="B103" s="325"/>
      <c r="C103" s="325"/>
      <c r="D103" s="325"/>
      <c r="E103" s="326"/>
      <c r="F103" s="325"/>
      <c r="G103" s="325"/>
      <c r="H103" s="323"/>
      <c r="I103" s="226"/>
      <c r="J103" s="226"/>
      <c r="K103" s="226"/>
      <c r="L103" s="226"/>
      <c r="M103" s="226"/>
      <c r="N103" s="226"/>
      <c r="O103" s="226"/>
      <c r="P103" s="226"/>
      <c r="Q103" s="68"/>
      <c r="R103" s="68"/>
      <c r="S103" s="68"/>
      <c r="T103" s="68"/>
      <c r="U103" s="68"/>
      <c r="V103" s="67"/>
      <c r="W103" s="230"/>
      <c r="X103" s="230"/>
      <c r="Y103" s="224"/>
      <c r="Z103" s="67"/>
      <c r="AA103" s="224"/>
      <c r="AB103" s="67"/>
      <c r="AC103" s="67"/>
      <c r="AD103" s="67"/>
      <c r="AE103" s="67"/>
      <c r="AF103" s="67"/>
      <c r="AG103" s="67"/>
      <c r="AH103" s="67"/>
      <c r="AI103" s="67"/>
      <c r="AJ103" s="67"/>
      <c r="AK103" s="67"/>
      <c r="AL103" s="67"/>
      <c r="AM103" s="67"/>
      <c r="AN103" s="67"/>
      <c r="AO103" s="67"/>
      <c r="AP103" s="294">
        <v>0.505</v>
      </c>
      <c r="AQ103" s="300"/>
      <c r="AR103" s="67"/>
      <c r="AS103" s="67"/>
      <c r="AT103" s="123"/>
      <c r="AU103" s="68"/>
      <c r="AV103" s="124"/>
      <c r="AW103" s="68"/>
    </row>
    <row r="104" spans="1:49" ht="18.95" customHeight="1">
      <c r="A104" s="327"/>
      <c r="B104" s="433"/>
      <c r="C104" s="440"/>
      <c r="D104" s="440"/>
      <c r="E104" s="325"/>
      <c r="F104" s="325"/>
      <c r="G104" s="325"/>
      <c r="H104" s="68"/>
      <c r="I104" s="231"/>
      <c r="J104" s="231"/>
      <c r="K104" s="231"/>
      <c r="L104" s="231"/>
      <c r="M104" s="231"/>
      <c r="N104" s="231"/>
      <c r="O104" s="231"/>
      <c r="P104" s="231"/>
      <c r="Q104" s="67"/>
      <c r="R104" s="67"/>
      <c r="S104" s="67"/>
      <c r="T104" s="68"/>
      <c r="U104" s="68"/>
      <c r="V104" s="67"/>
      <c r="W104" s="67"/>
      <c r="X104" s="67"/>
      <c r="Y104" s="224"/>
      <c r="Z104" s="67"/>
      <c r="AA104" s="224"/>
      <c r="AB104" s="67"/>
      <c r="AC104" s="67"/>
      <c r="AD104" s="67"/>
      <c r="AE104" s="67"/>
      <c r="AF104" s="67"/>
      <c r="AG104" s="67"/>
      <c r="AH104" s="67"/>
      <c r="AI104" s="67"/>
      <c r="AJ104" s="67"/>
      <c r="AK104" s="67"/>
      <c r="AL104" s="67"/>
      <c r="AM104" s="67"/>
      <c r="AN104" s="67"/>
      <c r="AO104" s="67"/>
      <c r="AP104" s="294">
        <v>0.51</v>
      </c>
      <c r="AQ104" s="300"/>
      <c r="AR104" s="67"/>
      <c r="AS104" s="67"/>
      <c r="AT104" s="123"/>
      <c r="AU104" s="68"/>
      <c r="AV104" s="124"/>
      <c r="AW104" s="68"/>
    </row>
    <row r="105" spans="1:49" ht="18.95" customHeight="1">
      <c r="A105" s="327"/>
      <c r="B105" s="433"/>
      <c r="C105" s="440"/>
      <c r="D105" s="440"/>
      <c r="E105" s="325"/>
      <c r="F105" s="325"/>
      <c r="G105" s="325"/>
      <c r="H105" s="226"/>
      <c r="I105" s="231"/>
      <c r="J105" s="231"/>
      <c r="K105" s="231"/>
      <c r="L105" s="231"/>
      <c r="M105" s="231"/>
      <c r="N105" s="231"/>
      <c r="O105" s="231"/>
      <c r="P105" s="231"/>
      <c r="Q105" s="67"/>
      <c r="R105" s="67"/>
      <c r="S105" s="67"/>
      <c r="T105" s="67"/>
      <c r="U105" s="67"/>
      <c r="V105" s="67"/>
      <c r="W105" s="67"/>
      <c r="X105" s="67"/>
      <c r="Y105" s="224"/>
      <c r="Z105" s="67"/>
      <c r="AA105" s="224"/>
      <c r="AB105" s="67"/>
      <c r="AC105" s="67"/>
      <c r="AD105" s="67"/>
      <c r="AE105" s="67"/>
      <c r="AF105" s="67"/>
      <c r="AG105" s="67"/>
      <c r="AH105" s="67"/>
      <c r="AI105" s="67"/>
      <c r="AJ105" s="67"/>
      <c r="AK105" s="67"/>
      <c r="AL105" s="67"/>
      <c r="AM105" s="67"/>
      <c r="AN105" s="67"/>
      <c r="AO105" s="67"/>
      <c r="AP105" s="294">
        <v>0.51500000000000001</v>
      </c>
      <c r="AQ105" s="301"/>
      <c r="AR105" s="67"/>
      <c r="AS105" s="67"/>
      <c r="AT105" s="123"/>
      <c r="AU105" s="68"/>
      <c r="AV105" s="124"/>
      <c r="AW105" s="68"/>
    </row>
    <row r="106" spans="1:49" ht="18.95" customHeight="1">
      <c r="A106" s="327"/>
      <c r="B106" s="327"/>
      <c r="C106" s="327"/>
      <c r="D106" s="327"/>
      <c r="E106" s="325"/>
      <c r="F106" s="325"/>
      <c r="G106" s="325"/>
      <c r="H106" s="226"/>
      <c r="I106" s="231"/>
      <c r="J106" s="231"/>
      <c r="K106" s="231"/>
      <c r="L106" s="231"/>
      <c r="M106" s="231"/>
      <c r="N106" s="231"/>
      <c r="O106" s="231"/>
      <c r="P106" s="231"/>
      <c r="Q106" s="67"/>
      <c r="R106" s="67"/>
      <c r="S106" s="67"/>
      <c r="T106" s="67"/>
      <c r="U106" s="67"/>
      <c r="V106" s="67"/>
      <c r="W106" s="67"/>
      <c r="X106" s="67"/>
      <c r="Y106" s="224"/>
      <c r="Z106" s="67"/>
      <c r="AA106" s="224"/>
      <c r="AB106" s="67"/>
      <c r="AC106" s="67"/>
      <c r="AD106" s="67"/>
      <c r="AE106" s="67"/>
      <c r="AF106" s="67"/>
      <c r="AG106" s="67"/>
      <c r="AH106" s="67"/>
      <c r="AI106" s="67"/>
      <c r="AJ106" s="67"/>
      <c r="AK106" s="67"/>
      <c r="AL106" s="67"/>
      <c r="AM106" s="67"/>
      <c r="AN106" s="67"/>
      <c r="AO106" s="67"/>
      <c r="AP106" s="294">
        <v>0.52</v>
      </c>
      <c r="AQ106" s="301"/>
      <c r="AR106" s="67"/>
      <c r="AS106" s="67"/>
      <c r="AT106" s="123"/>
      <c r="AU106" s="68"/>
      <c r="AV106" s="124"/>
      <c r="AW106" s="68"/>
    </row>
    <row r="107" spans="1:49" ht="18.95" customHeight="1">
      <c r="A107" s="438"/>
      <c r="B107" s="326"/>
      <c r="C107" s="434"/>
      <c r="D107" s="325"/>
      <c r="E107" s="325"/>
      <c r="F107" s="325"/>
      <c r="G107" s="325"/>
      <c r="H107" s="226"/>
      <c r="I107" s="231"/>
      <c r="J107" s="231"/>
      <c r="K107" s="231"/>
      <c r="L107" s="231"/>
      <c r="M107" s="231"/>
      <c r="N107" s="231"/>
      <c r="O107" s="231"/>
      <c r="P107" s="231"/>
      <c r="Q107" s="67"/>
      <c r="R107" s="67"/>
      <c r="S107" s="67"/>
      <c r="T107" s="67"/>
      <c r="U107" s="67"/>
      <c r="V107" s="67"/>
      <c r="W107" s="67"/>
      <c r="X107" s="67"/>
      <c r="Y107" s="224"/>
      <c r="Z107" s="67"/>
      <c r="AA107" s="224"/>
      <c r="AB107" s="67"/>
      <c r="AC107" s="67"/>
      <c r="AD107" s="67"/>
      <c r="AE107" s="67"/>
      <c r="AF107" s="67"/>
      <c r="AG107" s="67"/>
      <c r="AH107" s="67"/>
      <c r="AI107" s="67"/>
      <c r="AJ107" s="67"/>
      <c r="AK107" s="67"/>
      <c r="AL107" s="67"/>
      <c r="AM107" s="67"/>
      <c r="AN107" s="67"/>
      <c r="AO107" s="67"/>
      <c r="AP107" s="287">
        <v>0.52500000000000002</v>
      </c>
      <c r="AQ107" s="301"/>
      <c r="AR107" s="67"/>
      <c r="AS107" s="67"/>
      <c r="AT107" s="125"/>
      <c r="AU107" s="68"/>
      <c r="AV107" s="124"/>
      <c r="AW107" s="68"/>
    </row>
    <row r="108" spans="1:49" ht="18.95" customHeight="1">
      <c r="A108" s="327"/>
      <c r="B108" s="324"/>
      <c r="C108" s="438"/>
      <c r="D108" s="435"/>
      <c r="E108" s="327"/>
      <c r="F108" s="326"/>
      <c r="G108" s="326"/>
      <c r="H108" s="68"/>
      <c r="I108" s="67"/>
      <c r="J108" s="67"/>
      <c r="K108" s="67"/>
      <c r="L108" s="67"/>
      <c r="M108" s="67"/>
      <c r="N108" s="67"/>
      <c r="O108" s="67"/>
      <c r="P108" s="67"/>
      <c r="Q108" s="67"/>
      <c r="R108" s="67"/>
      <c r="S108" s="67"/>
      <c r="T108" s="67"/>
      <c r="U108" s="67"/>
      <c r="V108" s="67"/>
      <c r="W108" s="67"/>
      <c r="X108" s="67"/>
      <c r="Y108" s="224"/>
      <c r="Z108" s="67"/>
      <c r="AA108" s="224"/>
      <c r="AB108" s="67"/>
      <c r="AC108" s="67"/>
      <c r="AD108" s="67"/>
      <c r="AE108" s="67"/>
      <c r="AF108" s="67"/>
      <c r="AG108" s="67"/>
      <c r="AH108" s="67"/>
      <c r="AI108" s="67"/>
      <c r="AJ108" s="67"/>
      <c r="AK108" s="67"/>
      <c r="AL108" s="67"/>
      <c r="AM108" s="67"/>
      <c r="AN108" s="67"/>
      <c r="AO108" s="67"/>
      <c r="AP108" s="294">
        <v>0.53</v>
      </c>
      <c r="AQ108" s="301"/>
      <c r="AR108" s="67"/>
      <c r="AS108" s="67"/>
      <c r="AT108" s="123"/>
      <c r="AU108" s="68"/>
      <c r="AV108" s="124"/>
      <c r="AW108" s="68"/>
    </row>
    <row r="109" spans="1:49" ht="18.95" customHeight="1">
      <c r="A109" s="327"/>
      <c r="B109" s="324"/>
      <c r="C109" s="438"/>
      <c r="D109" s="436"/>
      <c r="E109" s="327"/>
      <c r="F109" s="326"/>
      <c r="G109" s="326"/>
      <c r="H109" s="68"/>
      <c r="I109" s="67"/>
      <c r="J109" s="67"/>
      <c r="K109" s="67"/>
      <c r="L109" s="67"/>
      <c r="M109" s="67"/>
      <c r="N109" s="67"/>
      <c r="O109" s="67"/>
      <c r="P109" s="67"/>
      <c r="Q109" s="67"/>
      <c r="R109" s="67"/>
      <c r="S109" s="67"/>
      <c r="T109" s="67"/>
      <c r="U109" s="67"/>
      <c r="V109" s="67"/>
      <c r="W109" s="67"/>
      <c r="X109" s="67"/>
      <c r="Y109" s="224"/>
      <c r="Z109" s="67"/>
      <c r="AA109" s="224"/>
      <c r="AB109" s="67"/>
      <c r="AC109" s="67"/>
      <c r="AD109" s="67"/>
      <c r="AE109" s="67"/>
      <c r="AF109" s="67"/>
      <c r="AG109" s="67"/>
      <c r="AH109" s="67"/>
      <c r="AI109" s="67"/>
      <c r="AJ109" s="67"/>
      <c r="AK109" s="67"/>
      <c r="AL109" s="67"/>
      <c r="AM109" s="67"/>
      <c r="AN109" s="67"/>
      <c r="AO109" s="67"/>
      <c r="AP109" s="294">
        <v>0.53500000000000003</v>
      </c>
      <c r="AQ109" s="301"/>
      <c r="AR109" s="67"/>
      <c r="AS109" s="67"/>
      <c r="AT109" s="123"/>
      <c r="AU109" s="68"/>
      <c r="AV109" s="124"/>
      <c r="AW109" s="68"/>
    </row>
    <row r="110" spans="1:49" ht="18.95" customHeight="1">
      <c r="A110" s="68"/>
      <c r="B110" s="77"/>
      <c r="C110" s="78"/>
      <c r="D110" s="78"/>
      <c r="E110" s="78"/>
      <c r="F110" s="78"/>
      <c r="G110" s="78"/>
      <c r="H110" s="78"/>
      <c r="I110" s="78"/>
      <c r="J110" s="78"/>
      <c r="K110" s="78"/>
      <c r="L110" s="78"/>
      <c r="M110" s="78"/>
      <c r="N110" s="78"/>
      <c r="O110" s="78"/>
      <c r="P110" s="78"/>
      <c r="Q110" s="78"/>
      <c r="R110" s="78"/>
      <c r="S110" s="78"/>
      <c r="T110" s="70"/>
      <c r="U110" s="70"/>
      <c r="V110" s="69"/>
      <c r="AP110" s="294">
        <v>0.54</v>
      </c>
      <c r="AQ110" s="302"/>
      <c r="AT110" s="123"/>
      <c r="AU110" s="68"/>
      <c r="AV110" s="124"/>
      <c r="AW110" s="68"/>
    </row>
    <row r="111" spans="1:49" ht="18.95" customHeight="1">
      <c r="B111" s="77"/>
      <c r="C111" s="78"/>
      <c r="D111" s="78"/>
      <c r="E111" s="78"/>
      <c r="F111" s="78"/>
      <c r="G111" s="68"/>
      <c r="H111" s="68"/>
      <c r="I111" s="68"/>
      <c r="J111" s="68"/>
      <c r="K111" s="68"/>
      <c r="L111" s="68"/>
      <c r="M111" s="68"/>
      <c r="N111" s="68"/>
      <c r="AP111" s="294">
        <v>0.54500000000000004</v>
      </c>
      <c r="AQ111" s="302"/>
      <c r="AT111" s="123"/>
      <c r="AU111" s="68"/>
      <c r="AV111" s="124"/>
      <c r="AW111" s="68"/>
    </row>
    <row r="112" spans="1:49" ht="18.95" customHeight="1">
      <c r="B112" s="77"/>
      <c r="C112" s="78"/>
      <c r="D112" s="78"/>
      <c r="E112" s="78"/>
      <c r="F112" s="78"/>
      <c r="G112" s="78"/>
      <c r="H112" s="68"/>
      <c r="I112" s="68"/>
      <c r="J112" s="68"/>
      <c r="K112" s="68"/>
      <c r="L112" s="68"/>
      <c r="M112" s="68"/>
      <c r="N112" s="68"/>
      <c r="AP112" s="287">
        <v>0.55000000000000004</v>
      </c>
      <c r="AQ112" s="302"/>
      <c r="AT112" s="125"/>
      <c r="AU112" s="68"/>
      <c r="AV112" s="124"/>
      <c r="AW112" s="68"/>
    </row>
    <row r="113" spans="2:49" ht="18.95" customHeight="1">
      <c r="B113" s="77"/>
      <c r="C113" s="78"/>
      <c r="D113" s="78"/>
      <c r="E113" s="78"/>
      <c r="F113" s="78"/>
      <c r="G113" s="68"/>
      <c r="H113" s="68"/>
      <c r="I113" s="68"/>
      <c r="J113" s="68"/>
      <c r="K113" s="68"/>
      <c r="L113" s="68"/>
      <c r="M113" s="68"/>
      <c r="N113" s="68"/>
      <c r="AP113" s="294">
        <v>0.55500000000000005</v>
      </c>
      <c r="AQ113" s="302"/>
      <c r="AT113" s="123"/>
      <c r="AU113" s="68"/>
      <c r="AV113" s="124"/>
      <c r="AW113" s="68"/>
    </row>
    <row r="114" spans="2:49" ht="18.95" customHeight="1">
      <c r="B114" s="77"/>
      <c r="C114" s="78"/>
      <c r="D114" s="78"/>
      <c r="E114" s="78"/>
      <c r="F114" s="78"/>
      <c r="G114" s="78"/>
      <c r="AP114" s="294">
        <v>0.56000000000000005</v>
      </c>
      <c r="AQ114" s="302"/>
      <c r="AT114" s="123"/>
      <c r="AU114" s="68"/>
      <c r="AV114" s="124"/>
      <c r="AW114" s="68"/>
    </row>
    <row r="115" spans="2:49" ht="18.95" customHeight="1">
      <c r="B115" s="77"/>
      <c r="C115" s="78"/>
      <c r="D115" s="78"/>
      <c r="E115" s="78"/>
      <c r="F115" s="78"/>
      <c r="G115" s="68"/>
      <c r="AP115" s="294">
        <v>0.56499999999999995</v>
      </c>
      <c r="AQ115" s="302"/>
      <c r="AT115" s="123"/>
      <c r="AU115" s="68"/>
      <c r="AV115" s="124"/>
      <c r="AW115" s="68"/>
    </row>
    <row r="116" spans="2:49" ht="18.95" customHeight="1">
      <c r="B116" s="77"/>
      <c r="C116" s="78"/>
      <c r="D116" s="78"/>
      <c r="E116" s="78"/>
      <c r="F116" s="78"/>
      <c r="G116" s="78"/>
      <c r="AP116" s="294">
        <v>0.56999999999999995</v>
      </c>
      <c r="AQ116" s="302"/>
      <c r="AT116" s="123"/>
      <c r="AU116" s="68"/>
      <c r="AV116" s="124"/>
      <c r="AW116" s="68"/>
    </row>
    <row r="117" spans="2:49" ht="18.95" customHeight="1">
      <c r="B117" s="77"/>
      <c r="C117" s="78"/>
      <c r="D117" s="78"/>
      <c r="E117" s="78"/>
      <c r="F117" s="78"/>
      <c r="G117" s="68"/>
      <c r="AP117" s="287">
        <v>0.57499999999999996</v>
      </c>
      <c r="AQ117" s="302"/>
      <c r="AT117" s="125"/>
      <c r="AU117" s="68"/>
      <c r="AV117" s="124"/>
      <c r="AW117" s="68"/>
    </row>
    <row r="118" spans="2:49" ht="18.95" customHeight="1">
      <c r="B118" s="77"/>
      <c r="C118" s="78"/>
      <c r="D118" s="78"/>
      <c r="E118" s="78"/>
      <c r="F118" s="78"/>
      <c r="G118" s="78"/>
      <c r="AP118" s="294">
        <v>0.57999999999999996</v>
      </c>
      <c r="AQ118" s="302"/>
      <c r="AT118" s="123"/>
      <c r="AU118" s="68"/>
      <c r="AV118" s="124"/>
      <c r="AW118" s="68"/>
    </row>
    <row r="119" spans="2:49" ht="18.95" customHeight="1">
      <c r="B119" s="77"/>
      <c r="C119" s="78"/>
      <c r="D119" s="78"/>
      <c r="E119" s="78"/>
      <c r="F119" s="78"/>
      <c r="G119" s="68"/>
      <c r="AP119" s="294">
        <v>0.58499999999999996</v>
      </c>
      <c r="AQ119" s="302"/>
      <c r="AT119" s="123"/>
      <c r="AU119" s="68"/>
      <c r="AV119" s="124"/>
      <c r="AW119" s="68"/>
    </row>
    <row r="120" spans="2:49" ht="18.95" customHeight="1">
      <c r="B120" s="77"/>
      <c r="C120" s="78"/>
      <c r="D120" s="78"/>
      <c r="E120" s="78"/>
      <c r="F120" s="78"/>
      <c r="G120" s="78"/>
      <c r="AP120" s="294">
        <v>0.59</v>
      </c>
      <c r="AQ120" s="302"/>
      <c r="AT120" s="123"/>
      <c r="AU120" s="68"/>
      <c r="AV120" s="124"/>
      <c r="AW120" s="68"/>
    </row>
    <row r="121" spans="2:49" ht="18.95" customHeight="1">
      <c r="B121" s="223"/>
      <c r="AP121" s="294">
        <v>0.59499999999999997</v>
      </c>
      <c r="AQ121" s="302"/>
      <c r="AT121" s="123"/>
      <c r="AU121" s="68"/>
      <c r="AV121" s="124"/>
      <c r="AW121" s="68"/>
    </row>
    <row r="122" spans="2:49" ht="18.95" customHeight="1">
      <c r="AP122" s="287">
        <v>0.6</v>
      </c>
      <c r="AQ122" s="302"/>
      <c r="AT122" s="125"/>
      <c r="AU122" s="68"/>
      <c r="AV122" s="124"/>
      <c r="AW122" s="68"/>
    </row>
    <row r="123" spans="2:49" ht="18.95" customHeight="1">
      <c r="AP123" s="294">
        <v>0.60499999999999998</v>
      </c>
      <c r="AQ123" s="302"/>
      <c r="AT123" s="123"/>
      <c r="AU123" s="68"/>
      <c r="AV123" s="124"/>
      <c r="AW123" s="68"/>
    </row>
    <row r="124" spans="2:49" ht="18.95" customHeight="1">
      <c r="AP124" s="294">
        <v>0.61</v>
      </c>
      <c r="AQ124" s="302"/>
      <c r="AT124" s="123"/>
      <c r="AU124" s="68"/>
      <c r="AV124" s="124"/>
      <c r="AW124" s="68"/>
    </row>
    <row r="125" spans="2:49" ht="18.95" customHeight="1">
      <c r="AP125" s="294">
        <v>0.61499999999999999</v>
      </c>
      <c r="AQ125" s="302"/>
      <c r="AT125" s="123"/>
      <c r="AU125" s="68"/>
      <c r="AV125" s="124"/>
      <c r="AW125" s="68"/>
    </row>
    <row r="126" spans="2:49" ht="18.95" customHeight="1">
      <c r="AP126" s="294">
        <v>0.62</v>
      </c>
      <c r="AQ126" s="302"/>
      <c r="AT126" s="123"/>
      <c r="AU126" s="68"/>
      <c r="AV126" s="124"/>
      <c r="AW126" s="68"/>
    </row>
    <row r="127" spans="2:49" ht="18.95" customHeight="1">
      <c r="AP127" s="287">
        <v>0.625</v>
      </c>
      <c r="AQ127" s="302"/>
      <c r="AT127" s="125"/>
      <c r="AU127" s="68"/>
      <c r="AV127" s="124"/>
      <c r="AW127" s="68"/>
    </row>
    <row r="128" spans="2:49" ht="18.95" customHeight="1">
      <c r="AP128" s="294">
        <v>0.63</v>
      </c>
      <c r="AQ128" s="302"/>
      <c r="AT128" s="123"/>
      <c r="AU128" s="68"/>
      <c r="AV128" s="124"/>
      <c r="AW128" s="68"/>
    </row>
    <row r="129" spans="1:49" ht="18.95" customHeight="1">
      <c r="AP129" s="294">
        <v>0.63500000000000001</v>
      </c>
      <c r="AQ129" s="302"/>
      <c r="AT129" s="123"/>
      <c r="AU129" s="68"/>
      <c r="AV129" s="124"/>
      <c r="AW129" s="68"/>
    </row>
    <row r="130" spans="1:49" ht="18.95" customHeight="1">
      <c r="AP130" s="294">
        <v>0.64</v>
      </c>
      <c r="AQ130" s="302"/>
      <c r="AT130" s="123"/>
      <c r="AU130" s="68"/>
      <c r="AV130" s="124"/>
      <c r="AW130" s="68"/>
    </row>
    <row r="131" spans="1:49" ht="18.95" customHeight="1">
      <c r="AP131" s="294">
        <v>0.64500000000000002</v>
      </c>
      <c r="AQ131" s="302"/>
      <c r="AT131" s="123"/>
      <c r="AU131" s="68"/>
      <c r="AV131" s="124"/>
      <c r="AW131" s="68"/>
    </row>
    <row r="132" spans="1:49" ht="18.95" customHeight="1">
      <c r="AP132" s="287">
        <v>0.65</v>
      </c>
      <c r="AQ132" s="302"/>
      <c r="AT132" s="125"/>
      <c r="AU132" s="68"/>
      <c r="AV132" s="124"/>
      <c r="AW132" s="68"/>
    </row>
    <row r="133" spans="1:49" ht="18.95" customHeight="1">
      <c r="AP133" s="294">
        <v>0.65500000000000003</v>
      </c>
      <c r="AQ133" s="302"/>
      <c r="AT133" s="123"/>
      <c r="AU133" s="68"/>
      <c r="AV133" s="124"/>
      <c r="AW133" s="68"/>
    </row>
    <row r="134" spans="1:49" ht="18.95" customHeight="1">
      <c r="A134" s="201"/>
      <c r="B134" s="201"/>
      <c r="C134" s="201"/>
      <c r="D134" s="201"/>
      <c r="E134" s="201"/>
      <c r="F134" s="201"/>
      <c r="AP134" s="294">
        <v>0.66</v>
      </c>
      <c r="AQ134" s="302"/>
      <c r="AT134" s="123"/>
      <c r="AU134" s="68"/>
      <c r="AV134" s="124"/>
      <c r="AW134" s="68"/>
    </row>
    <row r="135" spans="1:49" ht="18.95" customHeight="1">
      <c r="A135" s="201"/>
      <c r="B135" s="201"/>
      <c r="C135" s="201"/>
      <c r="D135" s="201"/>
      <c r="E135" s="201"/>
      <c r="F135" s="201"/>
      <c r="AP135" s="294">
        <v>0.66500000000000004</v>
      </c>
      <c r="AQ135" s="302"/>
      <c r="AT135" s="123"/>
      <c r="AU135" s="68"/>
      <c r="AV135" s="124"/>
      <c r="AW135" s="68"/>
    </row>
    <row r="136" spans="1:49" ht="18.95" customHeight="1">
      <c r="A136" s="201"/>
      <c r="B136" s="201"/>
      <c r="C136" s="201"/>
      <c r="D136" s="201"/>
      <c r="E136" s="201"/>
      <c r="F136" s="201"/>
      <c r="AP136" s="294">
        <v>0.67</v>
      </c>
      <c r="AQ136" s="302"/>
      <c r="AT136" s="123"/>
      <c r="AU136" s="68"/>
      <c r="AV136" s="124"/>
      <c r="AW136" s="68"/>
    </row>
    <row r="137" spans="1:49" ht="18.95" customHeight="1">
      <c r="A137" s="201"/>
      <c r="B137" s="201"/>
      <c r="C137" s="201"/>
      <c r="D137" s="201"/>
      <c r="E137" s="201"/>
      <c r="F137" s="201"/>
      <c r="AP137" s="287">
        <v>0.67500000000000004</v>
      </c>
      <c r="AQ137" s="302"/>
      <c r="AT137" s="125"/>
      <c r="AU137" s="68"/>
      <c r="AV137" s="124"/>
      <c r="AW137" s="68"/>
    </row>
    <row r="138" spans="1:49" ht="18.95" customHeight="1">
      <c r="A138" s="201"/>
      <c r="B138" s="201"/>
      <c r="C138" s="201"/>
      <c r="D138" s="201"/>
      <c r="E138" s="201"/>
      <c r="F138" s="201"/>
      <c r="AP138" s="294">
        <v>0.68</v>
      </c>
      <c r="AQ138" s="302"/>
      <c r="AT138" s="123"/>
      <c r="AU138" s="68"/>
      <c r="AV138" s="124"/>
      <c r="AW138" s="68"/>
    </row>
    <row r="139" spans="1:49" ht="18.95" customHeight="1">
      <c r="A139" s="201"/>
      <c r="B139" s="201"/>
      <c r="C139" s="201"/>
      <c r="D139" s="201"/>
      <c r="E139" s="201"/>
      <c r="F139" s="201"/>
      <c r="AP139" s="294">
        <v>0.68500000000000005</v>
      </c>
      <c r="AQ139" s="302"/>
      <c r="AT139" s="123"/>
      <c r="AU139" s="68"/>
      <c r="AV139" s="124"/>
      <c r="AW139" s="68"/>
    </row>
    <row r="140" spans="1:49" ht="18.95" customHeight="1">
      <c r="A140" s="201"/>
      <c r="B140" s="201"/>
      <c r="C140" s="201"/>
      <c r="D140" s="201"/>
      <c r="E140" s="201"/>
      <c r="F140" s="201"/>
      <c r="AP140" s="294">
        <v>0.69</v>
      </c>
      <c r="AQ140" s="302"/>
      <c r="AT140" s="123"/>
      <c r="AU140" s="68"/>
      <c r="AV140" s="124"/>
      <c r="AW140" s="68"/>
    </row>
    <row r="141" spans="1:49" ht="18.95" customHeight="1">
      <c r="A141" s="201"/>
      <c r="B141" s="201"/>
      <c r="C141" s="201"/>
      <c r="D141" s="201"/>
      <c r="E141" s="201"/>
      <c r="F141" s="201"/>
      <c r="AP141" s="294">
        <v>0.69499999999999995</v>
      </c>
      <c r="AQ141" s="302"/>
      <c r="AT141" s="123"/>
      <c r="AU141" s="68"/>
      <c r="AV141" s="124"/>
      <c r="AW141" s="68"/>
    </row>
    <row r="142" spans="1:49" ht="18.95" customHeight="1">
      <c r="A142" s="201"/>
      <c r="B142" s="201"/>
      <c r="C142" s="201"/>
      <c r="D142" s="201"/>
      <c r="E142" s="201"/>
      <c r="F142" s="201"/>
      <c r="AP142" s="287">
        <v>0.7</v>
      </c>
      <c r="AQ142" s="302"/>
      <c r="AT142" s="125"/>
      <c r="AU142" s="68"/>
      <c r="AV142" s="124"/>
      <c r="AW142" s="68"/>
    </row>
    <row r="143" spans="1:49" ht="18.95" customHeight="1">
      <c r="A143" s="201"/>
      <c r="B143" s="201"/>
      <c r="C143" s="201"/>
      <c r="D143" s="201"/>
      <c r="E143" s="201"/>
      <c r="F143" s="201"/>
      <c r="AP143" s="294">
        <v>0.70499999999999996</v>
      </c>
      <c r="AQ143" s="302"/>
      <c r="AT143" s="123"/>
      <c r="AU143" s="68"/>
      <c r="AV143" s="124"/>
      <c r="AW143" s="68"/>
    </row>
    <row r="144" spans="1:49" ht="18.95" customHeight="1">
      <c r="A144" s="201"/>
      <c r="B144" s="201"/>
      <c r="C144" s="201"/>
      <c r="D144" s="201"/>
      <c r="E144" s="201"/>
      <c r="F144" s="201"/>
      <c r="AP144" s="294">
        <v>0.71</v>
      </c>
      <c r="AQ144" s="302"/>
      <c r="AT144" s="123"/>
      <c r="AU144" s="68"/>
      <c r="AV144" s="124"/>
      <c r="AW144" s="68"/>
    </row>
    <row r="145" spans="1:49" ht="18.95" customHeight="1">
      <c r="A145" s="201"/>
      <c r="B145" s="201"/>
      <c r="C145" s="201"/>
      <c r="D145" s="201"/>
      <c r="E145" s="201"/>
      <c r="F145" s="201"/>
      <c r="AP145" s="294">
        <v>0.71499999999999997</v>
      </c>
      <c r="AQ145" s="302"/>
      <c r="AT145" s="123"/>
      <c r="AU145" s="68"/>
      <c r="AV145" s="124"/>
      <c r="AW145" s="68"/>
    </row>
    <row r="146" spans="1:49" ht="18.95" customHeight="1">
      <c r="AP146" s="294">
        <v>0.72</v>
      </c>
      <c r="AQ146" s="302"/>
      <c r="AT146" s="123"/>
      <c r="AU146" s="68"/>
      <c r="AV146" s="124"/>
      <c r="AW146" s="68"/>
    </row>
    <row r="147" spans="1:49" ht="18.95" customHeight="1">
      <c r="AP147" s="287">
        <v>0.72499999999999998</v>
      </c>
      <c r="AQ147" s="302"/>
      <c r="AT147" s="125"/>
      <c r="AU147" s="68"/>
      <c r="AV147" s="124"/>
      <c r="AW147" s="68"/>
    </row>
    <row r="148" spans="1:49" ht="18.95" customHeight="1">
      <c r="AP148" s="294">
        <v>0.73</v>
      </c>
      <c r="AQ148" s="302"/>
      <c r="AT148" s="123"/>
      <c r="AU148" s="68"/>
      <c r="AV148" s="124"/>
      <c r="AW148" s="68"/>
    </row>
    <row r="149" spans="1:49" ht="18.95" customHeight="1">
      <c r="AP149" s="294">
        <v>0.73499999999999999</v>
      </c>
      <c r="AQ149" s="302"/>
      <c r="AT149" s="123"/>
      <c r="AU149" s="68"/>
      <c r="AV149" s="124"/>
      <c r="AW149" s="68"/>
    </row>
    <row r="150" spans="1:49" ht="18.95" customHeight="1">
      <c r="AP150" s="294">
        <v>0.74</v>
      </c>
      <c r="AQ150" s="302"/>
      <c r="AT150" s="123"/>
      <c r="AU150" s="68"/>
      <c r="AV150" s="124"/>
      <c r="AW150" s="68"/>
    </row>
    <row r="151" spans="1:49" ht="18.95" customHeight="1">
      <c r="AP151" s="294">
        <v>0.745</v>
      </c>
      <c r="AQ151" s="302"/>
      <c r="AT151" s="123"/>
      <c r="AU151" s="68"/>
      <c r="AV151" s="124"/>
      <c r="AW151" s="68"/>
    </row>
    <row r="152" spans="1:49" ht="18.95" customHeight="1">
      <c r="AP152" s="287">
        <v>0.75</v>
      </c>
      <c r="AQ152" s="302"/>
      <c r="AT152" s="125"/>
      <c r="AU152" s="68"/>
      <c r="AV152" s="124"/>
      <c r="AW152" s="68"/>
    </row>
    <row r="153" spans="1:49" ht="18.95" customHeight="1">
      <c r="AP153" s="294">
        <v>0.755</v>
      </c>
      <c r="AQ153" s="302"/>
      <c r="AT153" s="123"/>
      <c r="AU153" s="68"/>
      <c r="AV153" s="124"/>
      <c r="AW153" s="68"/>
    </row>
    <row r="154" spans="1:49" ht="18.95" customHeight="1">
      <c r="AP154" s="294">
        <v>0.76</v>
      </c>
      <c r="AQ154" s="302"/>
      <c r="AT154" s="123"/>
      <c r="AU154" s="68"/>
      <c r="AV154" s="124"/>
      <c r="AW154" s="68"/>
    </row>
    <row r="155" spans="1:49" ht="18.95" customHeight="1">
      <c r="AP155" s="294">
        <v>0.76500000000000001</v>
      </c>
      <c r="AQ155" s="302"/>
      <c r="AT155" s="123"/>
      <c r="AU155" s="68"/>
      <c r="AV155" s="124"/>
      <c r="AW155" s="68"/>
    </row>
    <row r="156" spans="1:49" ht="18.95" customHeight="1">
      <c r="AP156" s="294">
        <v>0.77</v>
      </c>
      <c r="AQ156" s="302"/>
      <c r="AT156" s="123"/>
      <c r="AU156" s="68"/>
      <c r="AV156" s="124"/>
      <c r="AW156" s="68"/>
    </row>
    <row r="157" spans="1:49" ht="18.95" customHeight="1">
      <c r="AP157" s="287">
        <v>0.77500000000000002</v>
      </c>
      <c r="AQ157" s="302"/>
      <c r="AT157" s="125"/>
      <c r="AU157" s="68"/>
      <c r="AV157" s="124"/>
      <c r="AW157" s="68"/>
    </row>
    <row r="158" spans="1:49" ht="18.95" customHeight="1">
      <c r="AP158" s="294">
        <v>0.78</v>
      </c>
      <c r="AQ158" s="302"/>
      <c r="AT158" s="123"/>
      <c r="AU158" s="68"/>
      <c r="AV158" s="124"/>
      <c r="AW158" s="68"/>
    </row>
    <row r="159" spans="1:49" ht="18.95" customHeight="1">
      <c r="AP159" s="294">
        <v>0.78500000000000003</v>
      </c>
      <c r="AQ159" s="302"/>
      <c r="AT159" s="123"/>
      <c r="AU159" s="68"/>
      <c r="AV159" s="124"/>
      <c r="AW159" s="68"/>
    </row>
    <row r="160" spans="1:49" ht="18.95" customHeight="1">
      <c r="AP160" s="294">
        <v>0.79</v>
      </c>
      <c r="AQ160" s="302"/>
      <c r="AT160" s="123"/>
      <c r="AU160" s="68"/>
      <c r="AV160" s="124"/>
      <c r="AW160" s="68"/>
    </row>
    <row r="161" spans="42:49" ht="18.95" customHeight="1">
      <c r="AP161" s="294">
        <v>0.79500000000000004</v>
      </c>
      <c r="AQ161" s="302"/>
      <c r="AT161" s="123"/>
      <c r="AU161" s="68"/>
      <c r="AV161" s="124"/>
      <c r="AW161" s="68"/>
    </row>
    <row r="162" spans="42:49" ht="18.95" customHeight="1">
      <c r="AP162" s="287">
        <v>0.8</v>
      </c>
      <c r="AQ162" s="302"/>
      <c r="AT162" s="125"/>
      <c r="AU162" s="68"/>
      <c r="AV162" s="124"/>
      <c r="AW162" s="68"/>
    </row>
    <row r="163" spans="42:49" ht="18.95" customHeight="1">
      <c r="AP163" s="294">
        <v>0.80500000000000005</v>
      </c>
      <c r="AQ163" s="302"/>
      <c r="AT163" s="123"/>
      <c r="AU163" s="68"/>
      <c r="AV163" s="124"/>
      <c r="AW163" s="68"/>
    </row>
    <row r="164" spans="42:49" ht="18.95" customHeight="1">
      <c r="AP164" s="294">
        <v>0.81</v>
      </c>
      <c r="AQ164" s="302"/>
      <c r="AT164" s="123"/>
      <c r="AU164" s="68"/>
      <c r="AV164" s="124"/>
      <c r="AW164" s="68"/>
    </row>
    <row r="165" spans="42:49" ht="18.95" customHeight="1">
      <c r="AP165" s="294">
        <v>0.81499999999999995</v>
      </c>
      <c r="AQ165" s="302"/>
      <c r="AT165" s="123"/>
      <c r="AU165" s="68"/>
      <c r="AV165" s="124"/>
      <c r="AW165" s="68"/>
    </row>
    <row r="166" spans="42:49" ht="18.95" customHeight="1">
      <c r="AP166" s="294">
        <v>0.82</v>
      </c>
      <c r="AQ166" s="302"/>
      <c r="AT166" s="123"/>
      <c r="AU166" s="68"/>
      <c r="AV166" s="124"/>
      <c r="AW166" s="68"/>
    </row>
    <row r="167" spans="42:49" ht="18.95" customHeight="1">
      <c r="AP167" s="287">
        <v>0.82499999999999996</v>
      </c>
      <c r="AQ167" s="302"/>
      <c r="AT167" s="125"/>
      <c r="AU167" s="68"/>
      <c r="AV167" s="124"/>
      <c r="AW167" s="68"/>
    </row>
    <row r="168" spans="42:49" ht="18.95" customHeight="1">
      <c r="AP168" s="294">
        <v>0.83</v>
      </c>
      <c r="AQ168" s="302"/>
      <c r="AT168" s="123"/>
      <c r="AU168" s="68"/>
      <c r="AV168" s="124"/>
      <c r="AW168" s="68"/>
    </row>
    <row r="169" spans="42:49" ht="18.95" customHeight="1">
      <c r="AP169" s="294">
        <v>0.83499999999999996</v>
      </c>
      <c r="AQ169" s="302"/>
      <c r="AT169" s="123"/>
      <c r="AU169" s="68"/>
      <c r="AV169" s="124"/>
      <c r="AW169" s="68"/>
    </row>
    <row r="170" spans="42:49" ht="18.95" customHeight="1">
      <c r="AP170" s="294">
        <v>0.84</v>
      </c>
      <c r="AQ170" s="302"/>
      <c r="AT170" s="123"/>
      <c r="AU170" s="68"/>
      <c r="AV170" s="124"/>
      <c r="AW170" s="68"/>
    </row>
    <row r="171" spans="42:49" ht="18.95" customHeight="1">
      <c r="AP171" s="294">
        <v>0.84499999999999997</v>
      </c>
      <c r="AQ171" s="302"/>
      <c r="AT171" s="123"/>
      <c r="AU171" s="68"/>
      <c r="AV171" s="124"/>
      <c r="AW171" s="68"/>
    </row>
    <row r="172" spans="42:49" ht="18.95" customHeight="1">
      <c r="AP172" s="287">
        <v>0.85</v>
      </c>
      <c r="AQ172" s="302"/>
      <c r="AT172" s="125"/>
      <c r="AU172" s="68"/>
      <c r="AV172" s="124"/>
      <c r="AW172" s="68"/>
    </row>
    <row r="173" spans="42:49" ht="18.95" customHeight="1">
      <c r="AP173" s="294">
        <v>0.85499999999999998</v>
      </c>
      <c r="AQ173" s="302"/>
      <c r="AT173" s="123"/>
      <c r="AU173" s="68"/>
      <c r="AV173" s="124"/>
      <c r="AW173" s="68"/>
    </row>
    <row r="174" spans="42:49" ht="18.95" customHeight="1">
      <c r="AP174" s="294">
        <v>0.86</v>
      </c>
      <c r="AQ174" s="302"/>
      <c r="AT174" s="123"/>
      <c r="AU174" s="68"/>
      <c r="AV174" s="124"/>
      <c r="AW174" s="68"/>
    </row>
    <row r="175" spans="42:49" ht="18.95" customHeight="1">
      <c r="AP175" s="294">
        <v>0.86499999999999999</v>
      </c>
      <c r="AQ175" s="302"/>
      <c r="AT175" s="123"/>
      <c r="AU175" s="68"/>
      <c r="AV175" s="124"/>
      <c r="AW175" s="68"/>
    </row>
    <row r="176" spans="42:49" ht="18.95" customHeight="1">
      <c r="AP176" s="294">
        <v>0.87</v>
      </c>
      <c r="AQ176" s="302"/>
      <c r="AT176" s="123"/>
      <c r="AU176" s="68"/>
      <c r="AV176" s="124"/>
      <c r="AW176" s="68"/>
    </row>
    <row r="177" spans="42:49" ht="18.95" customHeight="1">
      <c r="AP177" s="287">
        <v>0.875</v>
      </c>
      <c r="AQ177" s="302"/>
      <c r="AT177" s="125"/>
      <c r="AU177" s="68"/>
      <c r="AV177" s="124"/>
      <c r="AW177" s="68"/>
    </row>
    <row r="178" spans="42:49" ht="18.95" customHeight="1">
      <c r="AP178" s="294">
        <v>0.88</v>
      </c>
      <c r="AQ178" s="302"/>
      <c r="AT178" s="123"/>
      <c r="AU178" s="68"/>
      <c r="AV178" s="124"/>
      <c r="AW178" s="68"/>
    </row>
    <row r="179" spans="42:49" ht="18.95" customHeight="1">
      <c r="AP179" s="294">
        <v>0.88500000000000001</v>
      </c>
      <c r="AQ179" s="302"/>
      <c r="AT179" s="123"/>
      <c r="AU179" s="68"/>
      <c r="AV179" s="124"/>
      <c r="AW179" s="68"/>
    </row>
    <row r="180" spans="42:49" ht="18.95" customHeight="1">
      <c r="AP180" s="294">
        <v>0.89</v>
      </c>
      <c r="AQ180" s="302"/>
      <c r="AT180" s="123"/>
      <c r="AU180" s="68"/>
      <c r="AV180" s="124"/>
      <c r="AW180" s="68"/>
    </row>
    <row r="181" spans="42:49" ht="18.95" customHeight="1">
      <c r="AP181" s="294">
        <v>0.89500000000000002</v>
      </c>
      <c r="AQ181" s="302"/>
      <c r="AT181" s="123"/>
      <c r="AU181" s="68"/>
      <c r="AV181" s="124"/>
      <c r="AW181" s="68"/>
    </row>
    <row r="182" spans="42:49" ht="18.95" customHeight="1">
      <c r="AP182" s="287">
        <v>0.9</v>
      </c>
      <c r="AQ182" s="302"/>
      <c r="AT182" s="125"/>
      <c r="AU182" s="68"/>
      <c r="AV182" s="124"/>
      <c r="AW182" s="68"/>
    </row>
    <row r="183" spans="42:49" ht="18.95" customHeight="1">
      <c r="AP183" s="303">
        <v>0.90500000000000003</v>
      </c>
      <c r="AQ183" s="302"/>
      <c r="AT183" s="123"/>
      <c r="AU183" s="68"/>
      <c r="AV183" s="124"/>
      <c r="AW183" s="68"/>
    </row>
    <row r="184" spans="42:49" ht="18.95" customHeight="1">
      <c r="AP184" s="303">
        <v>0.91</v>
      </c>
      <c r="AQ184" s="302"/>
      <c r="AT184" s="123"/>
      <c r="AU184" s="68"/>
      <c r="AV184" s="124"/>
      <c r="AW184" s="68"/>
    </row>
    <row r="185" spans="42:49" ht="18.95" customHeight="1">
      <c r="AP185" s="294">
        <v>0.91500000000000004</v>
      </c>
      <c r="AQ185" s="302"/>
      <c r="AT185" s="123"/>
      <c r="AU185" s="68"/>
      <c r="AV185" s="124"/>
      <c r="AW185" s="68"/>
    </row>
    <row r="186" spans="42:49" ht="18.95" customHeight="1">
      <c r="AP186" s="303">
        <v>0.92</v>
      </c>
      <c r="AQ186" s="302"/>
      <c r="AT186" s="123"/>
      <c r="AU186" s="68"/>
      <c r="AV186" s="124"/>
      <c r="AW186" s="68"/>
    </row>
    <row r="187" spans="42:49" ht="18.95" customHeight="1">
      <c r="AP187" s="304">
        <v>0.92500000000000004</v>
      </c>
      <c r="AQ187" s="302"/>
      <c r="AT187" s="125"/>
      <c r="AU187" s="68"/>
      <c r="AV187" s="124"/>
      <c r="AW187" s="68"/>
    </row>
    <row r="188" spans="42:49" ht="18.95" customHeight="1">
      <c r="AP188" s="294">
        <v>0.93</v>
      </c>
      <c r="AQ188" s="302"/>
      <c r="AT188" s="123"/>
      <c r="AU188" s="68"/>
      <c r="AV188" s="124"/>
      <c r="AW188" s="68"/>
    </row>
    <row r="189" spans="42:49" ht="18.95" customHeight="1">
      <c r="AP189" s="303">
        <v>0.93500000000000005</v>
      </c>
      <c r="AQ189" s="302"/>
      <c r="AT189" s="123"/>
      <c r="AU189" s="68"/>
      <c r="AV189" s="124"/>
      <c r="AW189" s="68"/>
    </row>
    <row r="190" spans="42:49" ht="18.95" customHeight="1">
      <c r="AP190" s="303">
        <v>0.94</v>
      </c>
      <c r="AQ190" s="302"/>
      <c r="AT190" s="123"/>
      <c r="AU190" s="68"/>
      <c r="AV190" s="124"/>
      <c r="AW190" s="68"/>
    </row>
    <row r="191" spans="42:49" ht="18.95" customHeight="1">
      <c r="AP191" s="294">
        <v>0.94499999999999995</v>
      </c>
      <c r="AQ191" s="302"/>
      <c r="AT191" s="123"/>
      <c r="AU191" s="68"/>
      <c r="AV191" s="124"/>
      <c r="AW191" s="68"/>
    </row>
    <row r="192" spans="42:49" ht="18.95" customHeight="1">
      <c r="AP192" s="304">
        <v>0.95</v>
      </c>
      <c r="AQ192" s="302"/>
      <c r="AT192" s="125"/>
      <c r="AU192" s="68"/>
      <c r="AV192" s="124"/>
      <c r="AW192" s="68"/>
    </row>
    <row r="193" spans="40:49" ht="18.95" customHeight="1" thickBot="1">
      <c r="AP193" s="286">
        <v>0.95499999999999996</v>
      </c>
      <c r="AQ193" s="302"/>
      <c r="AT193" s="123"/>
      <c r="AU193" s="68"/>
      <c r="AV193" s="124"/>
      <c r="AW193" s="68"/>
    </row>
    <row r="194" spans="40:49" ht="18.95" customHeight="1" thickBot="1">
      <c r="AN194" s="442" t="s">
        <v>132</v>
      </c>
      <c r="AO194" s="443"/>
      <c r="AP194" s="305">
        <v>0.96</v>
      </c>
      <c r="AQ194" s="302"/>
      <c r="AT194" s="123"/>
      <c r="AU194" s="68"/>
      <c r="AV194" s="124"/>
      <c r="AW194" s="68"/>
    </row>
    <row r="195" spans="40:49" ht="18.95" customHeight="1">
      <c r="AN195" s="444" t="s">
        <v>72</v>
      </c>
      <c r="AO195" s="445"/>
      <c r="AP195" s="306">
        <v>0.96499999999999997</v>
      </c>
      <c r="AQ195" s="302"/>
      <c r="AT195" s="123"/>
      <c r="AU195" s="68"/>
      <c r="AV195" s="124"/>
      <c r="AW195" s="68"/>
    </row>
    <row r="196" spans="40:49" ht="18.95" customHeight="1">
      <c r="AN196" s="446"/>
      <c r="AO196" s="447"/>
      <c r="AP196" s="307">
        <v>0.97</v>
      </c>
      <c r="AQ196" s="302"/>
      <c r="AT196" s="123"/>
      <c r="AU196" s="68"/>
      <c r="AV196" s="124"/>
      <c r="AW196" s="68"/>
    </row>
    <row r="197" spans="40:49" ht="18.95" customHeight="1">
      <c r="AN197" s="446"/>
      <c r="AO197" s="447"/>
      <c r="AP197" s="308">
        <v>0.97499999999999998</v>
      </c>
      <c r="AQ197" s="302"/>
      <c r="AT197" s="125"/>
      <c r="AU197" s="68"/>
      <c r="AV197" s="124"/>
      <c r="AW197" s="68"/>
    </row>
    <row r="198" spans="40:49" ht="18.95" customHeight="1">
      <c r="AN198" s="446"/>
      <c r="AO198" s="447"/>
      <c r="AP198" s="307">
        <v>0.98</v>
      </c>
      <c r="AQ198" s="302"/>
      <c r="AT198" s="127"/>
      <c r="AU198" s="68"/>
      <c r="AV198" s="124"/>
      <c r="AW198" s="68"/>
    </row>
    <row r="199" spans="40:49" ht="18.95" customHeight="1">
      <c r="AN199" s="446"/>
      <c r="AO199" s="447"/>
      <c r="AP199" s="307">
        <v>0.98499999999999999</v>
      </c>
      <c r="AQ199" s="302"/>
      <c r="AT199" s="127"/>
      <c r="AU199" s="68"/>
      <c r="AV199" s="124"/>
      <c r="AW199" s="68"/>
    </row>
    <row r="200" spans="40:49" ht="18.95" customHeight="1">
      <c r="AN200" s="446"/>
      <c r="AO200" s="447"/>
      <c r="AP200" s="309">
        <v>0.99</v>
      </c>
      <c r="AQ200" s="302"/>
      <c r="AT200" s="127"/>
      <c r="AU200" s="68"/>
      <c r="AV200" s="124"/>
      <c r="AW200" s="68"/>
    </row>
    <row r="201" spans="40:49" ht="18.95" customHeight="1">
      <c r="AN201" s="446"/>
      <c r="AO201" s="447"/>
      <c r="AP201" s="307">
        <v>0.995</v>
      </c>
      <c r="AQ201" s="302"/>
      <c r="AT201" s="127"/>
      <c r="AU201" s="68"/>
      <c r="AV201" s="124"/>
      <c r="AW201" s="68"/>
    </row>
    <row r="202" spans="40:49" ht="18.95" customHeight="1" thickBot="1">
      <c r="AN202" s="448"/>
      <c r="AO202" s="449"/>
      <c r="AP202" s="310">
        <v>1</v>
      </c>
      <c r="AQ202" s="302"/>
      <c r="AT202" s="128"/>
      <c r="AU202" s="68"/>
      <c r="AV202" s="124"/>
      <c r="AW202" s="68"/>
    </row>
    <row r="203" spans="40:49" ht="18.95" customHeight="1">
      <c r="AT203" s="127"/>
      <c r="AU203" s="68"/>
      <c r="AV203" s="124"/>
      <c r="AW203" s="68"/>
    </row>
    <row r="204" spans="40:49" ht="18.95" customHeight="1">
      <c r="AT204" s="127"/>
      <c r="AU204" s="68"/>
      <c r="AV204" s="124"/>
      <c r="AW204" s="68"/>
    </row>
    <row r="205" spans="40:49" ht="18.95" customHeight="1">
      <c r="AT205" s="127"/>
      <c r="AU205" s="68"/>
      <c r="AV205" s="124"/>
      <c r="AW205" s="68"/>
    </row>
    <row r="206" spans="40:49" ht="18.95" customHeight="1">
      <c r="AT206" s="127"/>
      <c r="AU206" s="68"/>
      <c r="AV206" s="124"/>
      <c r="AW206" s="68"/>
    </row>
    <row r="207" spans="40:49" ht="18.95" customHeight="1">
      <c r="AT207" s="128"/>
      <c r="AU207" s="68"/>
      <c r="AV207" s="124"/>
      <c r="AW207" s="68"/>
    </row>
    <row r="208" spans="40:49" ht="18.95" customHeight="1">
      <c r="AT208" s="129"/>
      <c r="AU208" s="68"/>
      <c r="AV208" s="124"/>
      <c r="AW208" s="68"/>
    </row>
    <row r="209" spans="46:49" ht="18.95" customHeight="1">
      <c r="AT209" s="127"/>
      <c r="AU209" s="68"/>
      <c r="AV209" s="124"/>
      <c r="AW209" s="68"/>
    </row>
    <row r="210" spans="46:49" ht="18.95" customHeight="1">
      <c r="AT210" s="129"/>
      <c r="AU210" s="68"/>
      <c r="AV210" s="124"/>
      <c r="AW210" s="68"/>
    </row>
    <row r="211" spans="46:49" ht="18.95" customHeight="1">
      <c r="AT211" s="127"/>
      <c r="AU211" s="68"/>
      <c r="AV211" s="124"/>
      <c r="AW211" s="68"/>
    </row>
    <row r="212" spans="46:49" ht="18.95" customHeight="1">
      <c r="AT212" s="128"/>
      <c r="AU212" s="68"/>
      <c r="AV212" s="124"/>
      <c r="AW212" s="68"/>
    </row>
    <row r="213" spans="46:49" ht="18.95" customHeight="1">
      <c r="AT213" s="127"/>
      <c r="AU213" s="68"/>
      <c r="AV213" s="124"/>
      <c r="AW213" s="68"/>
    </row>
    <row r="214" spans="46:49" ht="18.95" customHeight="1">
      <c r="AT214" s="127"/>
      <c r="AU214" s="68"/>
      <c r="AV214" s="124"/>
      <c r="AW214" s="68"/>
    </row>
    <row r="215" spans="46:49" ht="18.95" customHeight="1">
      <c r="AT215" s="127"/>
      <c r="AU215" s="68"/>
      <c r="AV215" s="124"/>
      <c r="AW215" s="68"/>
    </row>
    <row r="216" spans="46:49" ht="18.95" customHeight="1">
      <c r="AT216" s="127"/>
      <c r="AU216" s="68"/>
      <c r="AV216" s="124"/>
      <c r="AW216" s="68"/>
    </row>
    <row r="217" spans="46:49" ht="18.95" customHeight="1">
      <c r="AT217" s="128"/>
      <c r="AU217" s="68"/>
      <c r="AV217" s="124"/>
      <c r="AW217" s="68"/>
    </row>
    <row r="218" spans="46:49" ht="18.95" customHeight="1">
      <c r="AT218" s="68"/>
      <c r="AU218" s="68"/>
      <c r="AV218" s="68"/>
      <c r="AW218" s="68"/>
    </row>
    <row r="219" spans="46:49" ht="18.95" customHeight="1">
      <c r="AT219" s="68"/>
      <c r="AU219" s="68"/>
      <c r="AV219" s="68"/>
      <c r="AW219" s="68"/>
    </row>
    <row r="220" spans="46:49" ht="18.95" customHeight="1">
      <c r="AT220" s="68"/>
      <c r="AU220" s="68"/>
      <c r="AV220" s="68"/>
      <c r="AW220" s="68"/>
    </row>
    <row r="221" spans="46:49" ht="18.95" customHeight="1">
      <c r="AT221" s="68"/>
      <c r="AU221" s="68"/>
      <c r="AV221" s="68"/>
      <c r="AW221" s="68"/>
    </row>
    <row r="222" spans="46:49" ht="18.95" customHeight="1"/>
    <row r="223" spans="46:49" ht="18.95" customHeight="1"/>
    <row r="224" spans="46:49" ht="18.95" customHeight="1"/>
    <row r="225" spans="25:28" ht="18.95" customHeight="1"/>
    <row r="226" spans="25:28" ht="18.95" customHeight="1"/>
    <row r="227" spans="25:28" ht="14.45" customHeight="1"/>
    <row r="228" spans="25:28" ht="14.45" customHeight="1"/>
    <row r="229" spans="25:28" ht="14.45" customHeight="1">
      <c r="Y229" s="105" t="s">
        <v>83</v>
      </c>
    </row>
    <row r="230" spans="25:28" ht="14.45" customHeight="1">
      <c r="Y230" s="480" t="s">
        <v>84</v>
      </c>
    </row>
    <row r="231" spans="25:28" ht="14.45" customHeight="1">
      <c r="Y231" s="481"/>
    </row>
    <row r="232" spans="25:28" ht="14.45" customHeight="1">
      <c r="Y232" s="481"/>
    </row>
    <row r="233" spans="25:28" ht="14.45" customHeight="1">
      <c r="Y233" s="481"/>
    </row>
    <row r="234" spans="25:28" ht="14.45" customHeight="1">
      <c r="Y234" s="481"/>
    </row>
    <row r="235" spans="25:28" ht="14.45" customHeight="1">
      <c r="Y235" s="481"/>
    </row>
    <row r="236" spans="25:28" ht="14.45" customHeight="1">
      <c r="Y236" s="481"/>
    </row>
    <row r="237" spans="25:28" ht="14.45" customHeight="1">
      <c r="Y237" s="482"/>
    </row>
    <row r="238" spans="25:28" ht="14.45" customHeight="1">
      <c r="Z238" s="102"/>
      <c r="AA238" s="103"/>
      <c r="AB238" s="104"/>
    </row>
    <row r="239" spans="25:28" ht="14.45" customHeight="1"/>
    <row r="240" spans="25:28" ht="14.45" customHeight="1"/>
    <row r="241" ht="14.45" customHeight="1"/>
    <row r="242" ht="14.45" customHeight="1"/>
    <row r="243" ht="14.45" customHeight="1"/>
    <row r="244" ht="14.45" customHeight="1"/>
  </sheetData>
  <sheetProtection password="CFAA" sheet="1" objects="1" scenarios="1"/>
  <sortState ref="N73:N88">
    <sortCondition ref="N73"/>
  </sortState>
  <mergeCells count="65">
    <mergeCell ref="AR6:AR14"/>
    <mergeCell ref="F35:H35"/>
    <mergeCell ref="Y9:AD9"/>
    <mergeCell ref="F30:G30"/>
    <mergeCell ref="F29:H29"/>
    <mergeCell ref="E18:F18"/>
    <mergeCell ref="Q3:Q4"/>
    <mergeCell ref="S3:S4"/>
    <mergeCell ref="AH3:AH4"/>
    <mergeCell ref="K44:L44"/>
    <mergeCell ref="H36:K36"/>
    <mergeCell ref="G3:G4"/>
    <mergeCell ref="H3:H4"/>
    <mergeCell ref="I3:I4"/>
    <mergeCell ref="J3:J4"/>
    <mergeCell ref="AN3:AN4"/>
    <mergeCell ref="Y3:Y4"/>
    <mergeCell ref="AC3:AC4"/>
    <mergeCell ref="AK3:AK4"/>
    <mergeCell ref="AL3:AL4"/>
    <mergeCell ref="AM3:AM4"/>
    <mergeCell ref="Z3:Z4"/>
    <mergeCell ref="AB3:AB4"/>
    <mergeCell ref="AJ3:AJ4"/>
    <mergeCell ref="AI3:AI4"/>
    <mergeCell ref="AE3:AE4"/>
    <mergeCell ref="P3:P4"/>
    <mergeCell ref="Y230:Y237"/>
    <mergeCell ref="T91:U91"/>
    <mergeCell ref="T3:T4"/>
    <mergeCell ref="V3:V4"/>
    <mergeCell ref="W3:W4"/>
    <mergeCell ref="X3:X4"/>
    <mergeCell ref="V1:AN1"/>
    <mergeCell ref="O3:O4"/>
    <mergeCell ref="E3:E4"/>
    <mergeCell ref="C8:D8"/>
    <mergeCell ref="N3:N4"/>
    <mergeCell ref="M3:M4"/>
    <mergeCell ref="AA3:AA4"/>
    <mergeCell ref="U3:U4"/>
    <mergeCell ref="C7:D7"/>
    <mergeCell ref="K3:K4"/>
    <mergeCell ref="AG3:AG4"/>
    <mergeCell ref="F3:F4"/>
    <mergeCell ref="L3:L4"/>
    <mergeCell ref="AD3:AD4"/>
    <mergeCell ref="AF3:AF4"/>
    <mergeCell ref="R3:R4"/>
    <mergeCell ref="B1:L1"/>
    <mergeCell ref="AN194:AO194"/>
    <mergeCell ref="AN195:AO202"/>
    <mergeCell ref="A2:E2"/>
    <mergeCell ref="F19:I19"/>
    <mergeCell ref="A3:B3"/>
    <mergeCell ref="A4:B4"/>
    <mergeCell ref="A5:B5"/>
    <mergeCell ref="A6:B6"/>
    <mergeCell ref="A7:B7"/>
    <mergeCell ref="A8:B8"/>
    <mergeCell ref="A9:B9"/>
    <mergeCell ref="J9:K9"/>
    <mergeCell ref="J10:K10"/>
    <mergeCell ref="J11:K11"/>
    <mergeCell ref="J12:K12"/>
  </mergeCells>
  <dataValidations count="3">
    <dataValidation type="list" allowBlank="1" showInputMessage="1" showErrorMessage="1" errorTitle="Correction factor" error="Wrong choice" promptTitle="Correction factor" prompt="Choose below which mixture you have" sqref="A9">
      <formula1>$A$10:$A$12</formula1>
    </dataValidation>
    <dataValidation type="list" allowBlank="1" showInputMessage="1" showErrorMessage="1" errorTitle="Alcohol # 1 in %" error="You are outside the border area." promptTitle="Alcohol # 1 in %" prompt="Must be between 0%Vol and 96%Vol" sqref="D16">
      <formula1>$AP$2:$AP$194</formula1>
    </dataValidation>
    <dataValidation type="list" allowBlank="1" showInputMessage="1" showErrorMessage="1" errorTitle="Efficiency button" error="Outside normal range" promptTitle="Efficiency button" prompt="Normal range from 90% to 70%" sqref="G36">
      <formula1>$AQ$2:$AQ$42</formula1>
    </dataValidation>
  </dataValidations>
  <hyperlinks>
    <hyperlink ref="W25" r:id="rId1"/>
    <hyperlink ref="W27" r:id="rId2"/>
    <hyperlink ref="W29" r:id="rId3"/>
    <hyperlink ref="W33" r:id="rId4"/>
    <hyperlink ref="W35" r:id="rId5"/>
    <hyperlink ref="W31" r:id="rId6" display="https://www.uomodicasa.it/2020/12/27/calcolo-online-gradazione-alcolica/?fbclid=IwY2xjawFenGBleHRuA2FlbQIxMAABHRwMIZ6Xks4EQfnTnctzb5TCq6yemzRKCrvqCLlQUyXk4VggPkGGocuJwg_aem_F2kBGuFavEhysFph5M5wNw"/>
    <hyperlink ref="L33" r:id="rId7"/>
    <hyperlink ref="AA22" r:id="rId8"/>
    <hyperlink ref="A95" r:id="rId9" location=":~:text=If%20abv%20is%20the%20alcohol-by-volume%20value%20expressed%20as%20a%20number "/>
  </hyperlinks>
  <printOptions horizontalCentered="1" verticalCentered="1"/>
  <pageMargins left="0.70866141732283472" right="0.70866141732283472" top="0.74803149606299213" bottom="0.74803149606299213" header="0.31496062992125984" footer="0.31496062992125984"/>
  <pageSetup paperSize="9" scale="57" orientation="landscape" r:id="rId10"/>
  <drawing r:id="rId11"/>
</worksheet>
</file>

<file path=xl/worksheets/sheet2.xml><?xml version="1.0" encoding="utf-8"?>
<worksheet xmlns="http://schemas.openxmlformats.org/spreadsheetml/2006/main" xmlns:r="http://schemas.openxmlformats.org/officeDocument/2006/relationships">
  <dimension ref="A1:T1016"/>
  <sheetViews>
    <sheetView zoomScaleNormal="100" workbookViewId="0"/>
  </sheetViews>
  <sheetFormatPr defaultRowHeight="18.75"/>
  <cols>
    <col min="1" max="1" width="5.7109375" customWidth="1"/>
    <col min="2" max="2" width="23.7109375" customWidth="1"/>
    <col min="3" max="3" width="16.7109375" customWidth="1"/>
    <col min="4" max="4" width="23.7109375" customWidth="1"/>
    <col min="5" max="5" width="16.7109375" customWidth="1"/>
    <col min="6" max="6" width="10.7109375" style="130" customWidth="1"/>
    <col min="7" max="7" width="12.7109375" style="130" customWidth="1"/>
    <col min="8" max="9" width="17.7109375" style="130" customWidth="1"/>
    <col min="10" max="10" width="14.7109375" style="130" customWidth="1"/>
    <col min="11" max="12" width="17.7109375" style="130" customWidth="1"/>
    <col min="13" max="13" width="12.7109375" customWidth="1"/>
    <col min="14" max="14" width="5.7109375" customWidth="1"/>
    <col min="15" max="15" width="20.7109375" customWidth="1"/>
    <col min="16" max="17" width="15.7109375" customWidth="1"/>
    <col min="18" max="18" width="9.7109375" customWidth="1"/>
    <col min="19" max="19" width="18.28515625" style="328" customWidth="1"/>
    <col min="20" max="20" width="16.140625" customWidth="1"/>
    <col min="43" max="44" width="12.7109375" customWidth="1"/>
    <col min="45" max="45" width="15.7109375" customWidth="1"/>
    <col min="46" max="46" width="12.7109375" customWidth="1"/>
    <col min="47" max="47" width="15.7109375" customWidth="1"/>
    <col min="48" max="49" width="12.7109375" customWidth="1"/>
  </cols>
  <sheetData>
    <row r="1" spans="1:20" ht="21" customHeight="1" thickBot="1">
      <c r="A1" s="332"/>
      <c r="B1" s="559" t="s">
        <v>96</v>
      </c>
      <c r="C1" s="560"/>
      <c r="D1" s="502" t="s">
        <v>95</v>
      </c>
      <c r="E1" s="503"/>
      <c r="F1" s="357" t="s">
        <v>223</v>
      </c>
      <c r="G1" s="405"/>
      <c r="H1" s="509" t="s">
        <v>96</v>
      </c>
      <c r="I1" s="510"/>
      <c r="J1" s="343"/>
      <c r="K1" s="552" t="s">
        <v>95</v>
      </c>
      <c r="L1" s="552"/>
      <c r="M1" s="332"/>
      <c r="N1" s="332"/>
      <c r="O1" s="561"/>
      <c r="P1" s="561"/>
      <c r="Q1" s="561"/>
      <c r="R1" s="561"/>
      <c r="S1" s="562"/>
      <c r="T1" s="562"/>
    </row>
    <row r="2" spans="1:20" ht="21" customHeight="1">
      <c r="A2" s="332"/>
      <c r="B2" s="133" t="s">
        <v>82</v>
      </c>
      <c r="C2" s="134" t="s">
        <v>214</v>
      </c>
      <c r="D2" s="131" t="s">
        <v>82</v>
      </c>
      <c r="E2" s="132" t="str">
        <f>+C2</f>
        <v>D4</v>
      </c>
      <c r="F2" s="333" t="s">
        <v>97</v>
      </c>
      <c r="G2" s="334"/>
      <c r="H2" s="511" t="s">
        <v>269</v>
      </c>
      <c r="I2" s="512"/>
      <c r="J2" s="512"/>
      <c r="K2" s="512"/>
      <c r="L2" s="513"/>
      <c r="M2" s="334"/>
      <c r="N2" s="332"/>
      <c r="O2" s="563" t="s">
        <v>277</v>
      </c>
      <c r="P2" s="564"/>
      <c r="Q2" s="565"/>
      <c r="R2" s="561"/>
      <c r="S2" s="566"/>
      <c r="T2" s="562"/>
    </row>
    <row r="3" spans="1:20" ht="21" customHeight="1">
      <c r="A3" s="332"/>
      <c r="B3" s="135">
        <f>+Alkohol!D4</f>
        <v>0.4</v>
      </c>
      <c r="C3" s="534" t="str">
        <f>+P8</f>
        <v xml:space="preserve">ABV = Alcohol in Vol.% at 20 ⁰C </v>
      </c>
      <c r="D3" s="135">
        <f>+Alkohol!D4</f>
        <v>0.4</v>
      </c>
      <c r="E3" s="533" t="str">
        <f>+P8</f>
        <v xml:space="preserve">ABV = Alcohol in Vol.% at 20 ⁰C </v>
      </c>
      <c r="F3" s="332"/>
      <c r="G3" s="334"/>
      <c r="H3" s="514"/>
      <c r="I3" s="515"/>
      <c r="J3" s="515"/>
      <c r="K3" s="515"/>
      <c r="L3" s="516"/>
      <c r="M3" s="334"/>
      <c r="N3" s="332"/>
      <c r="O3" s="567"/>
      <c r="P3" s="568"/>
      <c r="Q3" s="569"/>
      <c r="R3" s="561"/>
      <c r="S3" s="566"/>
      <c r="T3" s="562"/>
    </row>
    <row r="4" spans="1:20" ht="21" customHeight="1">
      <c r="A4" s="332"/>
      <c r="B4" s="137">
        <f>VLOOKUP(B3,$P$11:$Q$1011,2)</f>
        <v>0.99922900938003256</v>
      </c>
      <c r="C4" s="534"/>
      <c r="D4" s="136">
        <f>VLOOKUP(D3,$P$11:$Q$1011,2)</f>
        <v>0.99922900938003256</v>
      </c>
      <c r="E4" s="533"/>
      <c r="F4" s="332"/>
      <c r="G4" s="334"/>
      <c r="H4" s="514"/>
      <c r="I4" s="515"/>
      <c r="J4" s="515"/>
      <c r="K4" s="515"/>
      <c r="L4" s="516"/>
      <c r="M4" s="334"/>
      <c r="N4" s="332"/>
      <c r="O4" s="567"/>
      <c r="P4" s="568"/>
      <c r="Q4" s="569"/>
      <c r="R4" s="561"/>
      <c r="S4" s="566"/>
      <c r="T4" s="562"/>
    </row>
    <row r="5" spans="1:20" ht="21" customHeight="1" thickBot="1">
      <c r="A5" s="332"/>
      <c r="B5" s="140"/>
      <c r="C5" s="141"/>
      <c r="D5" s="138"/>
      <c r="E5" s="139"/>
      <c r="F5" s="332"/>
      <c r="G5" s="334"/>
      <c r="H5" s="517"/>
      <c r="I5" s="518"/>
      <c r="J5" s="518"/>
      <c r="K5" s="518"/>
      <c r="L5" s="519"/>
      <c r="M5" s="336"/>
      <c r="N5" s="332"/>
      <c r="O5" s="570"/>
      <c r="P5" s="571"/>
      <c r="Q5" s="572"/>
      <c r="R5" s="561"/>
      <c r="S5" s="566"/>
      <c r="T5" s="562"/>
    </row>
    <row r="6" spans="1:20" ht="21" customHeight="1">
      <c r="A6" s="332"/>
      <c r="B6" s="133" t="s">
        <v>82</v>
      </c>
      <c r="C6" s="144" t="s">
        <v>214</v>
      </c>
      <c r="D6" s="142" t="s">
        <v>82</v>
      </c>
      <c r="E6" s="143" t="str">
        <f>+C6</f>
        <v>D4</v>
      </c>
      <c r="F6" s="333" t="s">
        <v>97</v>
      </c>
      <c r="G6" s="334"/>
      <c r="H6" s="520" t="s">
        <v>205</v>
      </c>
      <c r="I6" s="521"/>
      <c r="J6" s="521"/>
      <c r="K6" s="521"/>
      <c r="L6" s="522"/>
      <c r="M6" s="336"/>
      <c r="N6" s="332"/>
      <c r="O6" s="573" t="s">
        <v>220</v>
      </c>
      <c r="P6" s="574"/>
      <c r="Q6" s="575"/>
      <c r="R6" s="561"/>
      <c r="S6" s="566"/>
      <c r="T6" s="562"/>
    </row>
    <row r="7" spans="1:20" ht="21" customHeight="1" thickBot="1">
      <c r="A7" s="332"/>
      <c r="B7" s="339">
        <f>+ROUND(Alkohol!D4*100,1)</f>
        <v>40</v>
      </c>
      <c r="C7" s="537" t="s">
        <v>210</v>
      </c>
      <c r="D7" s="339">
        <f>+ROUND(Alkohol!D4*100,1)</f>
        <v>40</v>
      </c>
      <c r="E7" s="535" t="s">
        <v>211</v>
      </c>
      <c r="F7" s="332"/>
      <c r="G7" s="602"/>
      <c r="H7" s="517"/>
      <c r="I7" s="518"/>
      <c r="J7" s="518"/>
      <c r="K7" s="518"/>
      <c r="L7" s="519"/>
      <c r="M7" s="597"/>
      <c r="N7" s="332"/>
      <c r="O7" s="576"/>
      <c r="P7" s="577"/>
      <c r="Q7" s="578"/>
      <c r="R7" s="561"/>
      <c r="S7" s="566"/>
      <c r="T7" s="562"/>
    </row>
    <row r="8" spans="1:20" ht="21" customHeight="1">
      <c r="A8" s="332"/>
      <c r="B8" s="146">
        <f>VLOOKUP(B7,$H$11:$L$1011,2)</f>
        <v>0.94804999999999995</v>
      </c>
      <c r="C8" s="538"/>
      <c r="D8" s="145">
        <f>VLOOKUP(D7,$H$11:$L$1011,5)</f>
        <v>0.93518000000000001</v>
      </c>
      <c r="E8" s="536"/>
      <c r="F8" s="332"/>
      <c r="G8" s="603" t="s">
        <v>206</v>
      </c>
      <c r="H8" s="523" t="s">
        <v>270</v>
      </c>
      <c r="I8" s="400">
        <v>2</v>
      </c>
      <c r="J8" s="592" t="s">
        <v>284</v>
      </c>
      <c r="K8" s="526" t="s">
        <v>271</v>
      </c>
      <c r="L8" s="403">
        <v>5</v>
      </c>
      <c r="M8" s="598" t="s">
        <v>207</v>
      </c>
      <c r="N8" s="332"/>
      <c r="O8" s="579" t="s">
        <v>206</v>
      </c>
      <c r="P8" s="580" t="s">
        <v>278</v>
      </c>
      <c r="Q8" s="580" t="s">
        <v>279</v>
      </c>
      <c r="R8" s="561"/>
      <c r="S8" s="566"/>
      <c r="T8" s="562"/>
    </row>
    <row r="9" spans="1:20" ht="21" customHeight="1">
      <c r="A9" s="332"/>
      <c r="B9" s="504" t="str">
        <f>CONCATENATE(B8,C7,C8)</f>
        <v>0,94805 Alcohol #1 g/ml ABV</v>
      </c>
      <c r="C9" s="505"/>
      <c r="D9" s="557" t="str">
        <f>CONCATENATE(D8,E7,E8)</f>
        <v>0,93518 Alcohol #1 g/ml ABW</v>
      </c>
      <c r="E9" s="558"/>
      <c r="F9" s="332"/>
      <c r="G9" s="604" t="s">
        <v>208</v>
      </c>
      <c r="H9" s="524"/>
      <c r="I9" s="529" t="s">
        <v>209</v>
      </c>
      <c r="J9" s="593"/>
      <c r="K9" s="527"/>
      <c r="L9" s="531" t="s">
        <v>209</v>
      </c>
      <c r="M9" s="599" t="s">
        <v>208</v>
      </c>
      <c r="N9" s="332"/>
      <c r="O9" s="581" t="s">
        <v>208</v>
      </c>
      <c r="P9" s="582"/>
      <c r="Q9" s="582"/>
      <c r="R9" s="561"/>
      <c r="S9" s="566"/>
      <c r="T9" s="562"/>
    </row>
    <row r="10" spans="1:20" ht="21" customHeight="1" thickBot="1">
      <c r="A10" s="332"/>
      <c r="B10" s="133" t="s">
        <v>85</v>
      </c>
      <c r="C10" s="133" t="s">
        <v>215</v>
      </c>
      <c r="D10" s="142" t="s">
        <v>85</v>
      </c>
      <c r="E10" s="142" t="str">
        <f>+C10</f>
        <v>D6</v>
      </c>
      <c r="F10" s="333" t="s">
        <v>97</v>
      </c>
      <c r="G10" s="600">
        <v>20</v>
      </c>
      <c r="H10" s="525"/>
      <c r="I10" s="530"/>
      <c r="J10" s="593"/>
      <c r="K10" s="528"/>
      <c r="L10" s="532"/>
      <c r="M10" s="600">
        <v>20</v>
      </c>
      <c r="N10" s="332"/>
      <c r="O10" s="583">
        <f>+B3</f>
        <v>0.4</v>
      </c>
      <c r="P10" s="582"/>
      <c r="Q10" s="582"/>
      <c r="R10" s="561"/>
      <c r="S10" s="566"/>
      <c r="T10" s="562"/>
    </row>
    <row r="11" spans="1:20" ht="21" customHeight="1" thickBot="1">
      <c r="A11" s="332"/>
      <c r="B11" s="340">
        <f>+ROUND(Alkohol!D6*100,1)</f>
        <v>49.9</v>
      </c>
      <c r="C11" s="431" t="s">
        <v>91</v>
      </c>
      <c r="D11" s="340">
        <f>+ROUND(Alkohol!D6*100,1)</f>
        <v>49.9</v>
      </c>
      <c r="E11" s="429" t="s">
        <v>91</v>
      </c>
      <c r="F11" s="332"/>
      <c r="G11" s="605">
        <f>VLOOKUP($G$10,$H$11:$L$1011,2)</f>
        <v>0.97358999999999996</v>
      </c>
      <c r="H11" s="356">
        <v>0</v>
      </c>
      <c r="I11" s="344">
        <v>0.99822999999999995</v>
      </c>
      <c r="J11" s="593"/>
      <c r="K11" s="329">
        <v>0</v>
      </c>
      <c r="L11" s="345">
        <v>0.99822999999999995</v>
      </c>
      <c r="M11" s="601">
        <f>VLOOKUP($M$10,$H$11:$L$1011,5)</f>
        <v>0.96863999999999995</v>
      </c>
      <c r="N11" s="332"/>
      <c r="O11" s="584">
        <f>VLOOKUP($O$10,$P$11:$Q$1011,2)</f>
        <v>0.99922900938003256</v>
      </c>
      <c r="P11" s="350">
        <v>0</v>
      </c>
      <c r="Q11" s="351">
        <v>1</v>
      </c>
      <c r="R11" s="561"/>
      <c r="S11" s="566"/>
      <c r="T11" s="562"/>
    </row>
    <row r="12" spans="1:20" ht="18.75" customHeight="1">
      <c r="A12" s="332"/>
      <c r="B12" s="146">
        <f>VLOOKUP(B11,$H$11:$L$1011,2)</f>
        <v>0.93035999999999996</v>
      </c>
      <c r="C12" s="432" t="s">
        <v>212</v>
      </c>
      <c r="D12" s="145">
        <f>VLOOKUP(D11,$H$11:$L$1011,5)</f>
        <v>0.91405999999999998</v>
      </c>
      <c r="E12" s="430" t="s">
        <v>213</v>
      </c>
      <c r="F12" s="332"/>
      <c r="G12" s="334"/>
      <c r="H12" s="338">
        <v>0.1</v>
      </c>
      <c r="I12" s="401">
        <v>0.99807999999999997</v>
      </c>
      <c r="J12" s="593"/>
      <c r="K12" s="331">
        <v>0.1</v>
      </c>
      <c r="L12" s="404">
        <v>0.99804000000000004</v>
      </c>
      <c r="M12" s="334"/>
      <c r="N12" s="332"/>
      <c r="O12" s="561"/>
      <c r="P12" s="585">
        <v>1E-3</v>
      </c>
      <c r="Q12" s="586">
        <f>+Q11+$S$16</f>
        <v>1.0000003166882216</v>
      </c>
      <c r="R12" s="587"/>
      <c r="S12" s="566"/>
      <c r="T12" s="562"/>
    </row>
    <row r="13" spans="1:20" ht="18.75" customHeight="1">
      <c r="A13" s="332"/>
      <c r="B13" s="504" t="str">
        <f>CONCATENATE(B12,C11,C12)</f>
        <v>0,93036 g/mlABV</v>
      </c>
      <c r="C13" s="505"/>
      <c r="D13" s="557" t="str">
        <f>CONCATENATE(D12,E11,E12)</f>
        <v>0,91406 g/mlABW</v>
      </c>
      <c r="E13" s="558"/>
      <c r="F13" s="332"/>
      <c r="G13" s="334"/>
      <c r="H13" s="338">
        <v>0.2</v>
      </c>
      <c r="I13" s="401">
        <v>0.99792999999999998</v>
      </c>
      <c r="J13" s="593"/>
      <c r="K13" s="331">
        <v>0.2</v>
      </c>
      <c r="L13" s="404">
        <v>0.99785000000000001</v>
      </c>
      <c r="M13" s="334"/>
      <c r="N13" s="501" t="s">
        <v>272</v>
      </c>
      <c r="O13" s="561"/>
      <c r="P13" s="352">
        <v>2E-3</v>
      </c>
      <c r="Q13" s="586">
        <f t="shared" ref="Q13:Q20" si="0">+Q12+$S$16</f>
        <v>1.0000006333764433</v>
      </c>
      <c r="R13" s="587"/>
      <c r="S13" s="588"/>
      <c r="T13" s="562"/>
    </row>
    <row r="14" spans="1:20" ht="18.75" customHeight="1">
      <c r="A14" s="332"/>
      <c r="B14" s="133" t="s">
        <v>86</v>
      </c>
      <c r="C14" s="133" t="s">
        <v>216</v>
      </c>
      <c r="D14" s="142" t="s">
        <v>86</v>
      </c>
      <c r="E14" s="142" t="str">
        <f>+C14</f>
        <v>D16</v>
      </c>
      <c r="F14" s="333" t="s">
        <v>97</v>
      </c>
      <c r="G14" s="334"/>
      <c r="H14" s="338">
        <v>0.3</v>
      </c>
      <c r="I14" s="401">
        <v>0.99778</v>
      </c>
      <c r="J14" s="593"/>
      <c r="K14" s="331">
        <v>0.3</v>
      </c>
      <c r="L14" s="404">
        <v>0.99765999999999999</v>
      </c>
      <c r="M14" s="334"/>
      <c r="N14" s="501"/>
      <c r="O14" s="561"/>
      <c r="P14" s="585">
        <v>3.0000000000000001E-3</v>
      </c>
      <c r="Q14" s="586">
        <f t="shared" si="0"/>
        <v>1.0000009500646649</v>
      </c>
      <c r="R14" s="587"/>
      <c r="S14" s="566"/>
      <c r="T14" s="562"/>
    </row>
    <row r="15" spans="1:20" ht="18.75" customHeight="1">
      <c r="A15" s="332"/>
      <c r="B15" s="340">
        <f>+ROUND(Alkohol!D16*100,1)</f>
        <v>50</v>
      </c>
      <c r="C15" s="431" t="s">
        <v>91</v>
      </c>
      <c r="D15" s="340">
        <f>+ROUND(Alkohol!D16*100,1)</f>
        <v>50</v>
      </c>
      <c r="E15" s="429" t="s">
        <v>91</v>
      </c>
      <c r="F15" s="332"/>
      <c r="G15" s="334"/>
      <c r="H15" s="338">
        <v>0.4</v>
      </c>
      <c r="I15" s="401">
        <v>0.99763000000000002</v>
      </c>
      <c r="J15" s="593"/>
      <c r="K15" s="331">
        <v>0.4</v>
      </c>
      <c r="L15" s="404">
        <v>0.99748000000000003</v>
      </c>
      <c r="M15" s="334"/>
      <c r="N15" s="501"/>
      <c r="O15" s="561"/>
      <c r="P15" s="352">
        <v>4.0000000000000001E-3</v>
      </c>
      <c r="Q15" s="586">
        <f t="shared" si="0"/>
        <v>1.0000012667528866</v>
      </c>
      <c r="R15" s="587"/>
      <c r="S15" s="566"/>
      <c r="T15" s="562"/>
    </row>
    <row r="16" spans="1:20" ht="18.75" customHeight="1">
      <c r="A16" s="332"/>
      <c r="B16" s="146">
        <f>VLOOKUP(B15,$H$11:$L$1011,2)</f>
        <v>0.93017000000000005</v>
      </c>
      <c r="C16" s="432" t="s">
        <v>99</v>
      </c>
      <c r="D16" s="145">
        <f>VLOOKUP(D15,$H$11:$L$1011,5)</f>
        <v>0.91383999999999999</v>
      </c>
      <c r="E16" s="430" t="s">
        <v>98</v>
      </c>
      <c r="F16" s="332"/>
      <c r="G16" s="334"/>
      <c r="H16" s="338">
        <v>0.5</v>
      </c>
      <c r="I16" s="401">
        <v>0.99748999999999999</v>
      </c>
      <c r="J16" s="593"/>
      <c r="K16" s="331">
        <v>0.5</v>
      </c>
      <c r="L16" s="404">
        <v>0.99729000000000001</v>
      </c>
      <c r="M16" s="334"/>
      <c r="N16" s="501"/>
      <c r="O16" s="561"/>
      <c r="P16" s="352">
        <v>5.0000000000000001E-3</v>
      </c>
      <c r="Q16" s="586">
        <f t="shared" si="0"/>
        <v>1.0000015834411082</v>
      </c>
      <c r="R16" s="587"/>
      <c r="S16" s="589">
        <f>+(Q21-Q11)/10</f>
        <v>3.16688221557726E-7</v>
      </c>
      <c r="T16" s="562"/>
    </row>
    <row r="17" spans="1:20" ht="18.75" customHeight="1">
      <c r="A17" s="332"/>
      <c r="B17" s="504" t="str">
        <f>CONCATENATE(B16,C15,C16)</f>
        <v>0,93017 g/ml by volume</v>
      </c>
      <c r="C17" s="505"/>
      <c r="D17" s="557" t="str">
        <f>CONCATENATE(D16,E15,E16)</f>
        <v>0,91384 g/ml by weight</v>
      </c>
      <c r="E17" s="558"/>
      <c r="F17" s="332"/>
      <c r="G17" s="334"/>
      <c r="H17" s="338">
        <v>0.6</v>
      </c>
      <c r="I17" s="401">
        <v>0.99734</v>
      </c>
      <c r="J17" s="593"/>
      <c r="K17" s="331">
        <v>0.6</v>
      </c>
      <c r="L17" s="404">
        <v>0.99709999999999999</v>
      </c>
      <c r="M17" s="334"/>
      <c r="N17" s="501"/>
      <c r="O17" s="561"/>
      <c r="P17" s="352">
        <v>6.0000000000000001E-3</v>
      </c>
      <c r="Q17" s="586">
        <f t="shared" si="0"/>
        <v>1.0000019001293299</v>
      </c>
      <c r="R17" s="587"/>
      <c r="S17" s="566"/>
      <c r="T17" s="562"/>
    </row>
    <row r="18" spans="1:20" ht="18.75" customHeight="1">
      <c r="A18" s="332"/>
      <c r="B18" s="133" t="s">
        <v>87</v>
      </c>
      <c r="C18" s="133" t="s">
        <v>217</v>
      </c>
      <c r="D18" s="142" t="s">
        <v>87</v>
      </c>
      <c r="E18" s="142" t="str">
        <f>+C18</f>
        <v>D5</v>
      </c>
      <c r="F18" s="333" t="s">
        <v>97</v>
      </c>
      <c r="G18" s="334"/>
      <c r="H18" s="338">
        <v>0.7</v>
      </c>
      <c r="I18" s="401">
        <v>0.99719000000000002</v>
      </c>
      <c r="J18" s="593"/>
      <c r="K18" s="331">
        <v>0.7</v>
      </c>
      <c r="L18" s="404">
        <v>0.99692000000000003</v>
      </c>
      <c r="M18" s="334"/>
      <c r="N18" s="501"/>
      <c r="O18" s="561"/>
      <c r="P18" s="352">
        <v>7.0000000000000001E-3</v>
      </c>
      <c r="Q18" s="586">
        <f t="shared" si="0"/>
        <v>1.0000022168175515</v>
      </c>
      <c r="R18" s="587"/>
      <c r="S18" s="588"/>
      <c r="T18" s="562"/>
    </row>
    <row r="19" spans="1:20" ht="18.75" customHeight="1">
      <c r="A19" s="332"/>
      <c r="B19" s="340">
        <f>+ROUND(Alkohol!D5*100,1)</f>
        <v>96</v>
      </c>
      <c r="C19" s="431" t="s">
        <v>91</v>
      </c>
      <c r="D19" s="340">
        <f>+ROUND(Alkohol!D5*100,1)</f>
        <v>96</v>
      </c>
      <c r="E19" s="429" t="s">
        <v>91</v>
      </c>
      <c r="F19" s="332"/>
      <c r="G19" s="334"/>
      <c r="H19" s="338">
        <v>0.8</v>
      </c>
      <c r="I19" s="401">
        <v>0.99704000000000004</v>
      </c>
      <c r="J19" s="593"/>
      <c r="K19" s="331">
        <v>0.8</v>
      </c>
      <c r="L19" s="404">
        <v>0.99673</v>
      </c>
      <c r="M19" s="334"/>
      <c r="N19" s="501"/>
      <c r="O19" s="561"/>
      <c r="P19" s="352">
        <v>8.0000000000000002E-3</v>
      </c>
      <c r="Q19" s="586">
        <f t="shared" si="0"/>
        <v>1.0000025335057732</v>
      </c>
      <c r="R19" s="587"/>
      <c r="S19" s="566"/>
      <c r="T19" s="562"/>
    </row>
    <row r="20" spans="1:20" ht="18.75" customHeight="1">
      <c r="A20" s="332"/>
      <c r="B20" s="146">
        <f>VLOOKUP(B19,$H$11:$L$1011,2)</f>
        <v>0.80749000000000004</v>
      </c>
      <c r="C20" s="432" t="s">
        <v>99</v>
      </c>
      <c r="D20" s="145">
        <f>VLOOKUP(D19,$H$11:$L$1011,5)</f>
        <v>0.80137999999999998</v>
      </c>
      <c r="E20" s="430" t="s">
        <v>98</v>
      </c>
      <c r="F20" s="332"/>
      <c r="G20" s="334"/>
      <c r="H20" s="338">
        <v>0.9</v>
      </c>
      <c r="I20" s="401">
        <v>0.99690000000000001</v>
      </c>
      <c r="J20" s="593"/>
      <c r="K20" s="331">
        <v>0.9</v>
      </c>
      <c r="L20" s="404">
        <v>0.99655000000000005</v>
      </c>
      <c r="M20" s="334"/>
      <c r="N20" s="501"/>
      <c r="O20" s="561"/>
      <c r="P20" s="352">
        <v>8.9999999999999993E-3</v>
      </c>
      <c r="Q20" s="586">
        <f t="shared" si="0"/>
        <v>1.0000028501939948</v>
      </c>
      <c r="R20" s="587"/>
      <c r="S20" s="566"/>
      <c r="T20" s="562"/>
    </row>
    <row r="21" spans="1:20" ht="18.75" customHeight="1">
      <c r="A21" s="332"/>
      <c r="B21" s="504" t="str">
        <f>CONCATENATE(B20,C19,C20)</f>
        <v>0,80749 g/ml by volume</v>
      </c>
      <c r="C21" s="505"/>
      <c r="D21" s="557" t="str">
        <f>CONCATENATE(D20,E19,E20)</f>
        <v>0,80138 g/ml by weight</v>
      </c>
      <c r="E21" s="558"/>
      <c r="F21" s="332"/>
      <c r="G21" s="334"/>
      <c r="H21" s="337">
        <v>1</v>
      </c>
      <c r="I21" s="346">
        <v>0.99675000000000002</v>
      </c>
      <c r="J21" s="593"/>
      <c r="K21" s="330">
        <v>1</v>
      </c>
      <c r="L21" s="347">
        <v>0.99636000000000002</v>
      </c>
      <c r="M21" s="334"/>
      <c r="N21" s="501"/>
      <c r="O21" s="561"/>
      <c r="P21" s="350">
        <v>0.01</v>
      </c>
      <c r="Q21" s="354">
        <v>1.0000031668822156</v>
      </c>
      <c r="R21" s="587"/>
      <c r="S21" s="566"/>
      <c r="T21" s="562"/>
    </row>
    <row r="22" spans="1:20" ht="18.75" customHeight="1">
      <c r="A22" s="332"/>
      <c r="B22" s="133" t="s">
        <v>94</v>
      </c>
      <c r="C22" s="133" t="s">
        <v>215</v>
      </c>
      <c r="D22" s="142" t="s">
        <v>94</v>
      </c>
      <c r="E22" s="142" t="str">
        <f>+C22</f>
        <v>D6</v>
      </c>
      <c r="F22" s="333" t="s">
        <v>97</v>
      </c>
      <c r="G22" s="334"/>
      <c r="H22" s="338">
        <v>1.1000000000000001</v>
      </c>
      <c r="I22" s="402">
        <v>0.99660000000000004</v>
      </c>
      <c r="J22" s="593"/>
      <c r="K22" s="331">
        <v>1.1000000000000001</v>
      </c>
      <c r="L22" s="404">
        <v>0.99617999999999995</v>
      </c>
      <c r="M22" s="334"/>
      <c r="N22" s="501"/>
      <c r="O22" s="561"/>
      <c r="P22" s="352">
        <v>1.0999999999999999E-2</v>
      </c>
      <c r="Q22" s="586">
        <f>+Q21+$S$26</f>
        <v>1.0000034835704372</v>
      </c>
      <c r="R22" s="587"/>
      <c r="S22" s="566"/>
      <c r="T22" s="562"/>
    </row>
    <row r="23" spans="1:20" ht="18.75" customHeight="1">
      <c r="A23" s="332"/>
      <c r="B23" s="340">
        <f>+ROUND(Alkohol!D6*100,1)</f>
        <v>49.9</v>
      </c>
      <c r="C23" s="431" t="s">
        <v>91</v>
      </c>
      <c r="D23" s="340">
        <f>+ROUND(Alkohol!D6*100,1)</f>
        <v>49.9</v>
      </c>
      <c r="E23" s="429" t="s">
        <v>91</v>
      </c>
      <c r="F23" s="332"/>
      <c r="G23" s="334"/>
      <c r="H23" s="338">
        <v>1.2</v>
      </c>
      <c r="I23" s="402">
        <v>0.99644999999999995</v>
      </c>
      <c r="J23" s="593"/>
      <c r="K23" s="331">
        <v>1.2</v>
      </c>
      <c r="L23" s="404">
        <v>0.99599000000000004</v>
      </c>
      <c r="M23" s="334"/>
      <c r="N23" s="501"/>
      <c r="O23" s="561"/>
      <c r="P23" s="352">
        <v>1.2E-2</v>
      </c>
      <c r="Q23" s="586">
        <f t="shared" ref="Q23:Q30" si="1">+Q22+$S$26</f>
        <v>1.0000038002586589</v>
      </c>
      <c r="R23" s="587"/>
      <c r="S23" s="566"/>
      <c r="T23" s="562"/>
    </row>
    <row r="24" spans="1:20" ht="18.75" customHeight="1">
      <c r="A24" s="332"/>
      <c r="B24" s="146">
        <f>VLOOKUP(B23,$H$11:$L$1011,2)</f>
        <v>0.93035999999999996</v>
      </c>
      <c r="C24" s="432" t="s">
        <v>99</v>
      </c>
      <c r="D24" s="145">
        <f>VLOOKUP(D23,$H$11:$L$1011,5)</f>
        <v>0.91405999999999998</v>
      </c>
      <c r="E24" s="430" t="s">
        <v>98</v>
      </c>
      <c r="F24" s="332"/>
      <c r="G24" s="334"/>
      <c r="H24" s="338">
        <v>1.3</v>
      </c>
      <c r="I24" s="402">
        <v>0.99631000000000003</v>
      </c>
      <c r="J24" s="593"/>
      <c r="K24" s="331">
        <v>1.3</v>
      </c>
      <c r="L24" s="404">
        <v>0.99580999999999997</v>
      </c>
      <c r="M24" s="334"/>
      <c r="N24" s="501"/>
      <c r="O24" s="561"/>
      <c r="P24" s="352">
        <v>1.2999999999999999E-2</v>
      </c>
      <c r="Q24" s="586">
        <f t="shared" si="1"/>
        <v>1.0000041169468805</v>
      </c>
      <c r="R24" s="587"/>
      <c r="S24" s="566"/>
      <c r="T24" s="562"/>
    </row>
    <row r="25" spans="1:20" ht="18.75" customHeight="1">
      <c r="A25" s="332"/>
      <c r="B25" s="504" t="str">
        <f>CONCATENATE(B24,C23,C24)</f>
        <v>0,93036 g/ml by volume</v>
      </c>
      <c r="C25" s="505"/>
      <c r="D25" s="557" t="str">
        <f>CONCATENATE(D24,E23,E24)</f>
        <v>0,91406 g/ml by weight</v>
      </c>
      <c r="E25" s="558"/>
      <c r="F25" s="332"/>
      <c r="G25" s="334"/>
      <c r="H25" s="338">
        <v>1.4</v>
      </c>
      <c r="I25" s="402">
        <v>0.99616000000000005</v>
      </c>
      <c r="J25" s="593"/>
      <c r="K25" s="331">
        <v>1.4</v>
      </c>
      <c r="L25" s="404">
        <v>0.99561999999999995</v>
      </c>
      <c r="M25" s="334"/>
      <c r="N25" s="501"/>
      <c r="O25" s="561"/>
      <c r="P25" s="352">
        <v>1.4E-2</v>
      </c>
      <c r="Q25" s="586">
        <f t="shared" si="1"/>
        <v>1.0000044336351022</v>
      </c>
      <c r="R25" s="587"/>
      <c r="S25" s="566"/>
      <c r="T25" s="562"/>
    </row>
    <row r="26" spans="1:20" ht="18.75" customHeight="1">
      <c r="A26" s="332"/>
      <c r="B26" s="133" t="s">
        <v>100</v>
      </c>
      <c r="C26" s="133" t="s">
        <v>218</v>
      </c>
      <c r="D26" s="142" t="s">
        <v>100</v>
      </c>
      <c r="E26" s="142" t="str">
        <f>+C26</f>
        <v>H976</v>
      </c>
      <c r="F26" s="333" t="s">
        <v>101</v>
      </c>
      <c r="G26" s="334"/>
      <c r="H26" s="338">
        <v>1.5</v>
      </c>
      <c r="I26" s="402">
        <v>0.99600999999999995</v>
      </c>
      <c r="J26" s="593"/>
      <c r="K26" s="331">
        <v>1.5</v>
      </c>
      <c r="L26" s="404">
        <v>0.99543999999999999</v>
      </c>
      <c r="M26" s="334"/>
      <c r="N26" s="501"/>
      <c r="O26" s="561"/>
      <c r="P26" s="352">
        <v>1.4999999999999999E-2</v>
      </c>
      <c r="Q26" s="586">
        <f t="shared" si="1"/>
        <v>1.0000047503233238</v>
      </c>
      <c r="R26" s="587"/>
      <c r="S26" s="589">
        <f>+(Q31-Q21)/10</f>
        <v>3.16688221557726E-7</v>
      </c>
      <c r="T26" s="562"/>
    </row>
    <row r="27" spans="1:20" ht="18.75" customHeight="1">
      <c r="A27" s="332"/>
      <c r="B27" s="341">
        <f>0.965*100</f>
        <v>96.5</v>
      </c>
      <c r="C27" s="431" t="s">
        <v>91</v>
      </c>
      <c r="D27" s="341">
        <f>0.965*100</f>
        <v>96.5</v>
      </c>
      <c r="E27" s="429" t="s">
        <v>91</v>
      </c>
      <c r="F27" s="332"/>
      <c r="G27" s="335"/>
      <c r="H27" s="338">
        <v>1.6</v>
      </c>
      <c r="I27" s="402">
        <v>0.99587000000000003</v>
      </c>
      <c r="J27" s="593"/>
      <c r="K27" s="331">
        <v>1.6</v>
      </c>
      <c r="L27" s="404">
        <v>0.99524999999999997</v>
      </c>
      <c r="M27" s="334"/>
      <c r="N27" s="501"/>
      <c r="O27" s="561"/>
      <c r="P27" s="352">
        <v>1.6E-2</v>
      </c>
      <c r="Q27" s="586">
        <f t="shared" si="1"/>
        <v>1.0000050670115455</v>
      </c>
      <c r="R27" s="587"/>
      <c r="S27" s="566"/>
      <c r="T27" s="562"/>
    </row>
    <row r="28" spans="1:20" ht="18.75" customHeight="1">
      <c r="A28" s="332"/>
      <c r="B28" s="146">
        <f>VLOOKUP(B27,$H$11:$L$1011,2)</f>
        <v>0.80545999999999995</v>
      </c>
      <c r="C28" s="432" t="s">
        <v>99</v>
      </c>
      <c r="D28" s="145">
        <f>VLOOKUP(D27,$H$11:$L$1011,5)</f>
        <v>0.79993000000000003</v>
      </c>
      <c r="E28" s="430" t="s">
        <v>98</v>
      </c>
      <c r="F28" s="332"/>
      <c r="G28" s="334"/>
      <c r="H28" s="338">
        <v>1.7</v>
      </c>
      <c r="I28" s="402">
        <v>0.99572000000000005</v>
      </c>
      <c r="J28" s="593"/>
      <c r="K28" s="331">
        <v>1.7</v>
      </c>
      <c r="L28" s="404">
        <v>0.99507000000000001</v>
      </c>
      <c r="M28" s="334"/>
      <c r="N28" s="501"/>
      <c r="O28" s="561"/>
      <c r="P28" s="352">
        <v>1.7000000000000001E-2</v>
      </c>
      <c r="Q28" s="586">
        <f t="shared" si="1"/>
        <v>1.0000053836997671</v>
      </c>
      <c r="R28" s="587"/>
      <c r="S28" s="566"/>
      <c r="T28" s="562"/>
    </row>
    <row r="29" spans="1:20" ht="18.75" customHeight="1">
      <c r="A29" s="332"/>
      <c r="B29" s="504" t="str">
        <f>CONCATENATE(B28,C27,C28)</f>
        <v>0,80546 g/ml by volume</v>
      </c>
      <c r="C29" s="505"/>
      <c r="D29" s="557" t="str">
        <f>CONCATENATE(D28,E27,E28)</f>
        <v>0,79993 g/ml by weight</v>
      </c>
      <c r="E29" s="558"/>
      <c r="F29" s="332"/>
      <c r="G29" s="334"/>
      <c r="H29" s="338">
        <v>1.8</v>
      </c>
      <c r="I29" s="402">
        <v>0.99556999999999995</v>
      </c>
      <c r="J29" s="593"/>
      <c r="K29" s="331">
        <v>1.8</v>
      </c>
      <c r="L29" s="404">
        <v>0.99489000000000005</v>
      </c>
      <c r="M29" s="334"/>
      <c r="N29" s="501"/>
      <c r="O29" s="561"/>
      <c r="P29" s="352">
        <v>1.7999999999999999E-2</v>
      </c>
      <c r="Q29" s="586">
        <f t="shared" si="1"/>
        <v>1.0000057003879887</v>
      </c>
      <c r="R29" s="587"/>
      <c r="S29" s="566"/>
      <c r="T29" s="562"/>
    </row>
    <row r="30" spans="1:20" ht="18.75" customHeight="1">
      <c r="A30" s="332"/>
      <c r="B30" s="133" t="s">
        <v>72</v>
      </c>
      <c r="C30" s="133" t="s">
        <v>219</v>
      </c>
      <c r="D30" s="142" t="s">
        <v>72</v>
      </c>
      <c r="E30" s="142" t="str">
        <f>+C30</f>
        <v>H1011</v>
      </c>
      <c r="F30" s="333" t="s">
        <v>101</v>
      </c>
      <c r="G30" s="334"/>
      <c r="H30" s="338">
        <v>1.9</v>
      </c>
      <c r="I30" s="402">
        <v>0.99543000000000004</v>
      </c>
      <c r="J30" s="593"/>
      <c r="K30" s="331">
        <v>1.9</v>
      </c>
      <c r="L30" s="404">
        <v>0.99470999999999998</v>
      </c>
      <c r="M30" s="334"/>
      <c r="N30" s="501"/>
      <c r="O30" s="561"/>
      <c r="P30" s="352">
        <v>1.9E-2</v>
      </c>
      <c r="Q30" s="586">
        <f t="shared" si="1"/>
        <v>1.0000060170762104</v>
      </c>
      <c r="R30" s="587"/>
      <c r="S30" s="566"/>
      <c r="T30" s="562"/>
    </row>
    <row r="31" spans="1:20" ht="18.75" customHeight="1">
      <c r="A31" s="332"/>
      <c r="B31" s="342">
        <f>1*100</f>
        <v>100</v>
      </c>
      <c r="C31" s="431" t="s">
        <v>91</v>
      </c>
      <c r="D31" s="342">
        <f>1*100</f>
        <v>100</v>
      </c>
      <c r="E31" s="429" t="s">
        <v>91</v>
      </c>
      <c r="F31" s="332"/>
      <c r="G31" s="334"/>
      <c r="H31" s="337">
        <v>2</v>
      </c>
      <c r="I31" s="348">
        <v>0.99528000000000005</v>
      </c>
      <c r="J31" s="593"/>
      <c r="K31" s="330">
        <v>2</v>
      </c>
      <c r="L31" s="347">
        <v>0.99453000000000003</v>
      </c>
      <c r="M31" s="334"/>
      <c r="N31" s="501"/>
      <c r="O31" s="561"/>
      <c r="P31" s="350">
        <v>0.02</v>
      </c>
      <c r="Q31" s="354">
        <v>1.0000063337644312</v>
      </c>
      <c r="R31" s="587"/>
      <c r="S31" s="566"/>
      <c r="T31" s="562"/>
    </row>
    <row r="32" spans="1:20" ht="18.75" customHeight="1">
      <c r="A32" s="332"/>
      <c r="B32" s="146">
        <f>VLOOKUP(B31,$H$11:$L$1011,2)</f>
        <v>0.78934000000000004</v>
      </c>
      <c r="C32" s="432" t="s">
        <v>99</v>
      </c>
      <c r="D32" s="145">
        <f>VLOOKUP(D31,$H$11:$L$1011,5)</f>
        <v>0.78934000000000004</v>
      </c>
      <c r="E32" s="430" t="s">
        <v>98</v>
      </c>
      <c r="F32" s="332"/>
      <c r="G32" s="334"/>
      <c r="H32" s="338">
        <v>2.1</v>
      </c>
      <c r="I32" s="401">
        <v>0.99512999999999996</v>
      </c>
      <c r="J32" s="593"/>
      <c r="K32" s="331">
        <v>2.1</v>
      </c>
      <c r="L32" s="404">
        <v>0.99434999999999996</v>
      </c>
      <c r="M32" s="334"/>
      <c r="N32" s="501"/>
      <c r="O32" s="561"/>
      <c r="P32" s="352">
        <v>2.1000000000000001E-2</v>
      </c>
      <c r="Q32" s="586">
        <f>+Q31+$S$36</f>
        <v>1.0000080670644311</v>
      </c>
      <c r="R32" s="587"/>
      <c r="S32" s="566"/>
      <c r="T32" s="562"/>
    </row>
    <row r="33" spans="1:20" ht="18.75" customHeight="1">
      <c r="A33" s="332"/>
      <c r="B33" s="555" t="str">
        <f>CONCATENATE(B32,C31,C32)</f>
        <v>0,78934 g/ml by volume</v>
      </c>
      <c r="C33" s="556"/>
      <c r="D33" s="553" t="str">
        <f>CONCATENATE(D32,E31,E32)</f>
        <v>0,78934 g/ml by weight</v>
      </c>
      <c r="E33" s="554"/>
      <c r="F33" s="332"/>
      <c r="G33" s="334"/>
      <c r="H33" s="338">
        <v>2.2000000000000002</v>
      </c>
      <c r="I33" s="401">
        <v>0.99499000000000004</v>
      </c>
      <c r="J33" s="593"/>
      <c r="K33" s="331">
        <v>2.2000000000000002</v>
      </c>
      <c r="L33" s="404">
        <v>0.99417</v>
      </c>
      <c r="M33" s="334"/>
      <c r="N33" s="501"/>
      <c r="O33" s="561"/>
      <c r="P33" s="352">
        <v>2.1999999999999999E-2</v>
      </c>
      <c r="Q33" s="586">
        <f t="shared" ref="Q33:Q40" si="2">+Q32+$S$36</f>
        <v>1.0000098003644311</v>
      </c>
      <c r="R33" s="587"/>
      <c r="S33" s="566"/>
      <c r="T33" s="562"/>
    </row>
    <row r="34" spans="1:20" ht="18.75" customHeight="1">
      <c r="A34" s="332"/>
      <c r="B34" s="133"/>
      <c r="C34" s="133"/>
      <c r="D34" s="142" t="s">
        <v>85</v>
      </c>
      <c r="E34" s="142" t="s">
        <v>226</v>
      </c>
      <c r="F34" s="377" t="s">
        <v>97</v>
      </c>
      <c r="G34" s="334"/>
      <c r="H34" s="338">
        <v>2.2999999999999998</v>
      </c>
      <c r="I34" s="401">
        <v>0.99485000000000001</v>
      </c>
      <c r="J34" s="593"/>
      <c r="K34" s="331">
        <v>2.2999999999999998</v>
      </c>
      <c r="L34" s="404">
        <v>0.99399000000000004</v>
      </c>
      <c r="M34" s="334"/>
      <c r="N34" s="501"/>
      <c r="O34" s="561"/>
      <c r="P34" s="352">
        <v>2.3E-2</v>
      </c>
      <c r="Q34" s="586">
        <f t="shared" si="2"/>
        <v>1.0000115336644311</v>
      </c>
      <c r="R34" s="587"/>
      <c r="S34" s="566"/>
      <c r="T34" s="562"/>
    </row>
    <row r="35" spans="1:20" ht="18.75" customHeight="1">
      <c r="A35" s="332"/>
      <c r="B35" s="341"/>
      <c r="C35" s="431"/>
      <c r="D35" s="378">
        <f>+ROUND(Alkohol!K18*100,2)</f>
        <v>43.25</v>
      </c>
      <c r="E35" s="429" t="s">
        <v>91</v>
      </c>
      <c r="F35" s="349"/>
      <c r="G35" s="334"/>
      <c r="H35" s="338">
        <v>2.4</v>
      </c>
      <c r="I35" s="401">
        <v>0.99470000000000003</v>
      </c>
      <c r="J35" s="593"/>
      <c r="K35" s="331">
        <v>2.4</v>
      </c>
      <c r="L35" s="404">
        <v>0.99380999999999997</v>
      </c>
      <c r="M35" s="334"/>
      <c r="N35" s="501"/>
      <c r="O35" s="16"/>
      <c r="P35" s="352">
        <v>2.4E-2</v>
      </c>
      <c r="Q35" s="586">
        <f t="shared" si="2"/>
        <v>1.000013266964431</v>
      </c>
      <c r="R35" s="587"/>
      <c r="S35" s="566"/>
      <c r="T35" s="562"/>
    </row>
    <row r="36" spans="1:20" ht="18.75" customHeight="1">
      <c r="A36" s="332"/>
      <c r="B36" s="146"/>
      <c r="C36" s="432"/>
      <c r="D36" s="145">
        <f>VLOOKUP(D35,$H$11:$L$1011,5)</f>
        <v>0.92854999999999999</v>
      </c>
      <c r="E36" s="430" t="s">
        <v>98</v>
      </c>
      <c r="F36" s="349"/>
      <c r="G36" s="334"/>
      <c r="H36" s="338">
        <v>2.5</v>
      </c>
      <c r="I36" s="401">
        <v>0.99456</v>
      </c>
      <c r="J36" s="593"/>
      <c r="K36" s="331">
        <v>2.5</v>
      </c>
      <c r="L36" s="404">
        <v>0.99363000000000001</v>
      </c>
      <c r="M36" s="334"/>
      <c r="N36" s="501"/>
      <c r="O36" s="349"/>
      <c r="P36" s="352">
        <v>2.5000000000000001E-2</v>
      </c>
      <c r="Q36" s="586">
        <f t="shared" si="2"/>
        <v>1.000015000264431</v>
      </c>
      <c r="R36" s="587"/>
      <c r="S36" s="589">
        <f>+(Q41-Q31)/10</f>
        <v>1.7332999999730703E-6</v>
      </c>
      <c r="T36" s="562"/>
    </row>
    <row r="37" spans="1:20" ht="18.75" customHeight="1">
      <c r="A37" s="332"/>
      <c r="B37" s="504"/>
      <c r="C37" s="505"/>
      <c r="D37" s="504" t="str">
        <f>CONCATENATE(D36,E35,E36)</f>
        <v>0,92855 g/ml by weight</v>
      </c>
      <c r="E37" s="505"/>
      <c r="F37" s="343"/>
      <c r="G37" s="334"/>
      <c r="H37" s="338">
        <v>2.6</v>
      </c>
      <c r="I37" s="401">
        <v>0.99441999999999997</v>
      </c>
      <c r="J37" s="593"/>
      <c r="K37" s="331">
        <v>2.6</v>
      </c>
      <c r="L37" s="404">
        <v>0.99345000000000006</v>
      </c>
      <c r="M37" s="334"/>
      <c r="N37" s="501"/>
      <c r="O37" s="349"/>
      <c r="P37" s="352">
        <v>2.5999999999999999E-2</v>
      </c>
      <c r="Q37" s="586">
        <f t="shared" si="2"/>
        <v>1.000016733564431</v>
      </c>
      <c r="R37" s="587"/>
      <c r="S37" s="566"/>
      <c r="T37" s="562"/>
    </row>
    <row r="38" spans="1:20" ht="18.75" customHeight="1">
      <c r="A38" s="332"/>
      <c r="B38" s="332"/>
      <c r="C38" s="332"/>
      <c r="D38" s="332"/>
      <c r="E38" s="332"/>
      <c r="F38" s="332"/>
      <c r="G38" s="332"/>
      <c r="H38" s="338">
        <v>2.7</v>
      </c>
      <c r="I38" s="401">
        <v>0.99426999999999999</v>
      </c>
      <c r="J38" s="593"/>
      <c r="K38" s="331">
        <v>2.7</v>
      </c>
      <c r="L38" s="404">
        <v>0.99326999999999999</v>
      </c>
      <c r="M38" s="334"/>
      <c r="N38" s="501"/>
      <c r="O38" s="16"/>
      <c r="P38" s="352">
        <v>2.7E-2</v>
      </c>
      <c r="Q38" s="586">
        <f t="shared" si="2"/>
        <v>1.000018466864431</v>
      </c>
      <c r="R38" s="587"/>
      <c r="S38" s="566"/>
      <c r="T38" s="562"/>
    </row>
    <row r="39" spans="1:20" ht="18.75" customHeight="1">
      <c r="A39" s="332"/>
      <c r="B39" s="380" t="s">
        <v>229</v>
      </c>
      <c r="C39" s="381"/>
      <c r="D39" s="381"/>
      <c r="E39" s="381"/>
      <c r="F39" s="381"/>
      <c r="G39" s="381"/>
      <c r="H39" s="338">
        <v>2.8</v>
      </c>
      <c r="I39" s="401">
        <v>0.99412999999999996</v>
      </c>
      <c r="J39" s="593"/>
      <c r="K39" s="331">
        <v>2.8</v>
      </c>
      <c r="L39" s="404">
        <v>0.99309999999999998</v>
      </c>
      <c r="M39" s="334"/>
      <c r="N39" s="501"/>
      <c r="O39" s="561"/>
      <c r="P39" s="352">
        <v>2.8000000000000001E-2</v>
      </c>
      <c r="Q39" s="586">
        <f t="shared" si="2"/>
        <v>1.0000202001644309</v>
      </c>
      <c r="R39" s="587"/>
      <c r="S39" s="566"/>
      <c r="T39" s="562"/>
    </row>
    <row r="40" spans="1:20" ht="18.75" customHeight="1">
      <c r="A40" s="332"/>
      <c r="B40" s="332"/>
      <c r="C40" s="381"/>
      <c r="D40" s="381"/>
      <c r="E40" s="381"/>
      <c r="F40" s="381"/>
      <c r="G40" s="381"/>
      <c r="H40" s="338">
        <v>2.9</v>
      </c>
      <c r="I40" s="401">
        <v>0.99397999999999997</v>
      </c>
      <c r="J40" s="593"/>
      <c r="K40" s="331">
        <v>2.9</v>
      </c>
      <c r="L40" s="404">
        <v>0.99292000000000002</v>
      </c>
      <c r="M40" s="334"/>
      <c r="N40" s="501"/>
      <c r="O40" s="561"/>
      <c r="P40" s="352">
        <v>2.9000000000000001E-2</v>
      </c>
      <c r="Q40" s="586">
        <f t="shared" si="2"/>
        <v>1.0000219334644309</v>
      </c>
      <c r="R40" s="587"/>
      <c r="S40" s="566"/>
      <c r="T40" s="562"/>
    </row>
    <row r="41" spans="1:20" ht="18.75" customHeight="1">
      <c r="A41" s="332"/>
      <c r="B41" s="380" t="s">
        <v>230</v>
      </c>
      <c r="C41" s="381"/>
      <c r="D41" s="381"/>
      <c r="E41" s="381"/>
      <c r="F41" s="381"/>
      <c r="G41" s="381"/>
      <c r="H41" s="337">
        <v>3</v>
      </c>
      <c r="I41" s="348">
        <v>0.99383999999999995</v>
      </c>
      <c r="J41" s="593"/>
      <c r="K41" s="330">
        <v>3</v>
      </c>
      <c r="L41" s="347">
        <v>0.99275000000000002</v>
      </c>
      <c r="M41" s="334"/>
      <c r="N41" s="501"/>
      <c r="O41" s="561"/>
      <c r="P41" s="350">
        <v>0.03</v>
      </c>
      <c r="Q41" s="354">
        <v>1.0000236667644309</v>
      </c>
      <c r="R41" s="587"/>
      <c r="S41" s="566"/>
      <c r="T41" s="562"/>
    </row>
    <row r="42" spans="1:20" ht="18.75" customHeight="1">
      <c r="A42" s="332"/>
      <c r="B42" s="317"/>
      <c r="C42" s="381"/>
      <c r="D42" s="381"/>
      <c r="E42" s="332"/>
      <c r="F42" s="332"/>
      <c r="G42" s="332"/>
      <c r="H42" s="338">
        <v>3.1</v>
      </c>
      <c r="I42" s="401">
        <v>0.99370000000000003</v>
      </c>
      <c r="J42" s="593"/>
      <c r="K42" s="331">
        <v>3.1</v>
      </c>
      <c r="L42" s="404">
        <v>0.99256999999999995</v>
      </c>
      <c r="M42" s="334"/>
      <c r="N42" s="501"/>
      <c r="O42" s="561"/>
      <c r="P42" s="352">
        <v>3.1E-2</v>
      </c>
      <c r="Q42" s="586">
        <f>+Q41+$S$46</f>
        <v>1.0000268166762094</v>
      </c>
      <c r="R42" s="587"/>
      <c r="S42" s="566"/>
      <c r="T42" s="562"/>
    </row>
    <row r="43" spans="1:20" ht="18.75" customHeight="1">
      <c r="A43" s="332"/>
      <c r="B43" s="332"/>
      <c r="C43" s="332"/>
      <c r="D43" s="332"/>
      <c r="E43" s="506" t="s">
        <v>231</v>
      </c>
      <c r="F43" s="506"/>
      <c r="G43" s="507"/>
      <c r="H43" s="338">
        <v>3.2</v>
      </c>
      <c r="I43" s="401">
        <v>0.99355000000000004</v>
      </c>
      <c r="J43" s="593"/>
      <c r="K43" s="331">
        <v>3.2</v>
      </c>
      <c r="L43" s="404">
        <v>0.99239999999999995</v>
      </c>
      <c r="M43" s="334"/>
      <c r="N43" s="501"/>
      <c r="O43" s="561"/>
      <c r="P43" s="352">
        <v>3.2000000000000001E-2</v>
      </c>
      <c r="Q43" s="586">
        <f t="shared" ref="Q43:Q50" si="3">+Q42+$S$46</f>
        <v>1.0000299665879879</v>
      </c>
      <c r="R43" s="587"/>
      <c r="S43" s="566"/>
      <c r="T43" s="562"/>
    </row>
    <row r="44" spans="1:20" ht="18.75" customHeight="1">
      <c r="A44" s="332"/>
      <c r="B44" s="382" t="s">
        <v>204</v>
      </c>
      <c r="C44" s="381"/>
      <c r="D44" s="381"/>
      <c r="E44" s="381"/>
      <c r="F44" s="383">
        <f>+Alkohol!D18</f>
        <v>0.49936545240893071</v>
      </c>
      <c r="G44" s="381"/>
      <c r="H44" s="338">
        <v>3.3</v>
      </c>
      <c r="I44" s="401">
        <v>0.99341000000000002</v>
      </c>
      <c r="J44" s="593"/>
      <c r="K44" s="331">
        <v>3.3</v>
      </c>
      <c r="L44" s="404">
        <v>0.99221999999999999</v>
      </c>
      <c r="M44" s="334"/>
      <c r="N44" s="501"/>
      <c r="O44" s="561"/>
      <c r="P44" s="352">
        <v>3.3000000000000002E-2</v>
      </c>
      <c r="Q44" s="586">
        <f t="shared" si="3"/>
        <v>1.0000331164997665</v>
      </c>
      <c r="R44" s="587"/>
      <c r="S44" s="566"/>
      <c r="T44" s="562"/>
    </row>
    <row r="45" spans="1:20" ht="18.75" customHeight="1">
      <c r="A45" s="332"/>
      <c r="B45" s="332"/>
      <c r="C45" s="332"/>
      <c r="D45" s="332"/>
      <c r="E45" s="332"/>
      <c r="F45" s="332"/>
      <c r="G45" s="381"/>
      <c r="H45" s="338">
        <v>3.4</v>
      </c>
      <c r="I45" s="401">
        <v>0.99326999999999999</v>
      </c>
      <c r="J45" s="593"/>
      <c r="K45" s="331">
        <v>3.4</v>
      </c>
      <c r="L45" s="404">
        <v>0.99204999999999999</v>
      </c>
      <c r="M45" s="334"/>
      <c r="N45" s="501"/>
      <c r="O45" s="561"/>
      <c r="P45" s="352">
        <v>3.4000000000000002E-2</v>
      </c>
      <c r="Q45" s="586">
        <f t="shared" si="3"/>
        <v>1.000036266411545</v>
      </c>
      <c r="R45" s="587"/>
      <c r="S45" s="566"/>
      <c r="T45" s="562"/>
    </row>
    <row r="46" spans="1:20" ht="18.75" customHeight="1">
      <c r="A46" s="332"/>
      <c r="B46" s="382" t="s">
        <v>203</v>
      </c>
      <c r="C46" s="381"/>
      <c r="D46" s="381"/>
      <c r="E46" s="381"/>
      <c r="F46" s="384">
        <f>+Alkohol!K18</f>
        <v>0.43246913113882351</v>
      </c>
      <c r="G46" s="381"/>
      <c r="H46" s="338">
        <v>3.5</v>
      </c>
      <c r="I46" s="401">
        <v>0.99312999999999996</v>
      </c>
      <c r="J46" s="593"/>
      <c r="K46" s="331">
        <v>3.5</v>
      </c>
      <c r="L46" s="404">
        <v>0.99187999999999998</v>
      </c>
      <c r="M46" s="334"/>
      <c r="N46" s="501"/>
      <c r="O46" s="561"/>
      <c r="P46" s="352">
        <v>3.5000000000000003E-2</v>
      </c>
      <c r="Q46" s="586">
        <f t="shared" si="3"/>
        <v>1.0000394163233235</v>
      </c>
      <c r="R46" s="587"/>
      <c r="S46" s="589">
        <f>+(Q51-Q41)/10</f>
        <v>3.1499117784328235E-6</v>
      </c>
      <c r="T46" s="562"/>
    </row>
    <row r="47" spans="1:20" ht="18.75" customHeight="1">
      <c r="A47" s="332"/>
      <c r="B47" s="381"/>
      <c r="C47" s="381"/>
      <c r="D47" s="381"/>
      <c r="E47" s="381"/>
      <c r="F47" s="381"/>
      <c r="G47" s="381"/>
      <c r="H47" s="338">
        <v>3.6</v>
      </c>
      <c r="I47" s="401">
        <v>0.99299000000000004</v>
      </c>
      <c r="J47" s="593"/>
      <c r="K47" s="331">
        <v>3.6</v>
      </c>
      <c r="L47" s="404">
        <v>0.99170999999999998</v>
      </c>
      <c r="M47" s="334"/>
      <c r="N47" s="501"/>
      <c r="O47" s="561"/>
      <c r="P47" s="352">
        <v>3.5999999999999997E-2</v>
      </c>
      <c r="Q47" s="586">
        <f t="shared" si="3"/>
        <v>1.000042566235102</v>
      </c>
      <c r="R47" s="587"/>
      <c r="S47" s="566"/>
      <c r="T47" s="562"/>
    </row>
    <row r="48" spans="1:20" ht="18.75" customHeight="1">
      <c r="A48" s="332"/>
      <c r="B48" s="385" t="s">
        <v>232</v>
      </c>
      <c r="C48" s="396">
        <f>+(99823*F46)/(20923*F46+78945)</f>
        <v>0.49060829205752171</v>
      </c>
      <c r="D48" s="386" t="s">
        <v>233</v>
      </c>
      <c r="E48" s="381"/>
      <c r="F48" s="381"/>
      <c r="G48" s="381"/>
      <c r="H48" s="338">
        <v>3.7</v>
      </c>
      <c r="I48" s="401">
        <v>0.99285000000000001</v>
      </c>
      <c r="J48" s="593"/>
      <c r="K48" s="331">
        <v>3.7</v>
      </c>
      <c r="L48" s="404">
        <v>0.99153999999999998</v>
      </c>
      <c r="M48" s="334"/>
      <c r="N48" s="501"/>
      <c r="O48" s="561"/>
      <c r="P48" s="352">
        <v>3.6999999999999998E-2</v>
      </c>
      <c r="Q48" s="586">
        <f t="shared" si="3"/>
        <v>1.0000457161468805</v>
      </c>
      <c r="R48" s="587"/>
      <c r="S48" s="566"/>
      <c r="T48" s="562"/>
    </row>
    <row r="49" spans="1:20" ht="18.75" customHeight="1">
      <c r="A49" s="332"/>
      <c r="B49" s="381"/>
      <c r="C49" s="381"/>
      <c r="D49" s="381"/>
      <c r="E49" s="381"/>
      <c r="F49" s="381"/>
      <c r="G49" s="334"/>
      <c r="H49" s="338">
        <v>3.8</v>
      </c>
      <c r="I49" s="401">
        <v>0.99270999999999998</v>
      </c>
      <c r="J49" s="593"/>
      <c r="K49" s="331">
        <v>3.8</v>
      </c>
      <c r="L49" s="404">
        <v>0.99136999999999997</v>
      </c>
      <c r="M49" s="334"/>
      <c r="N49" s="501"/>
      <c r="O49" s="561"/>
      <c r="P49" s="352">
        <v>3.7999999999999999E-2</v>
      </c>
      <c r="Q49" s="586">
        <f t="shared" si="3"/>
        <v>1.0000488660586591</v>
      </c>
      <c r="R49" s="587"/>
      <c r="S49" s="566"/>
      <c r="T49" s="562"/>
    </row>
    <row r="50" spans="1:20" ht="18.75" customHeight="1">
      <c r="A50" s="332"/>
      <c r="B50" s="387" t="s">
        <v>234</v>
      </c>
      <c r="C50" s="396">
        <f>0.1893*F44*F44+0.7918*F44+0.0002</f>
        <v>0.44280252158016903</v>
      </c>
      <c r="D50" s="386" t="s">
        <v>233</v>
      </c>
      <c r="E50" s="381"/>
      <c r="F50" s="381"/>
      <c r="G50" s="334"/>
      <c r="H50" s="338">
        <v>3.9</v>
      </c>
      <c r="I50" s="401">
        <v>0.99256999999999995</v>
      </c>
      <c r="J50" s="593"/>
      <c r="K50" s="331">
        <v>3.9</v>
      </c>
      <c r="L50" s="404">
        <v>0.99119999999999997</v>
      </c>
      <c r="M50" s="334"/>
      <c r="N50" s="501"/>
      <c r="O50" s="561"/>
      <c r="P50" s="352">
        <v>3.9E-2</v>
      </c>
      <c r="Q50" s="586">
        <f t="shared" si="3"/>
        <v>1.0000520159704376</v>
      </c>
      <c r="R50" s="587"/>
      <c r="S50" s="566"/>
      <c r="T50" s="562"/>
    </row>
    <row r="51" spans="1:20" ht="18.75" customHeight="1">
      <c r="A51" s="332"/>
      <c r="B51" s="332"/>
      <c r="C51" s="332"/>
      <c r="D51" s="332"/>
      <c r="E51" s="332"/>
      <c r="F51" s="332"/>
      <c r="G51" s="334"/>
      <c r="H51" s="337">
        <v>4</v>
      </c>
      <c r="I51" s="348">
        <v>0.99243000000000003</v>
      </c>
      <c r="J51" s="593"/>
      <c r="K51" s="330">
        <v>4</v>
      </c>
      <c r="L51" s="347">
        <v>0.99102999999999997</v>
      </c>
      <c r="M51" s="334"/>
      <c r="N51" s="501"/>
      <c r="O51" s="561"/>
      <c r="P51" s="350">
        <v>0.04</v>
      </c>
      <c r="Q51" s="354">
        <v>1.0000551658822152</v>
      </c>
      <c r="R51" s="587"/>
      <c r="S51" s="566"/>
      <c r="T51" s="562"/>
    </row>
    <row r="52" spans="1:20" ht="18.75" customHeight="1">
      <c r="A52" s="332"/>
      <c r="B52" s="364" t="s">
        <v>202</v>
      </c>
      <c r="C52" s="332"/>
      <c r="D52" s="332"/>
      <c r="E52" s="332"/>
      <c r="F52" s="332"/>
      <c r="G52" s="334"/>
      <c r="H52" s="338">
        <v>4.0999999999999996</v>
      </c>
      <c r="I52" s="401">
        <v>0.99229000000000001</v>
      </c>
      <c r="J52" s="593"/>
      <c r="K52" s="331">
        <v>4.0999999999999996</v>
      </c>
      <c r="L52" s="404">
        <v>0.99087000000000003</v>
      </c>
      <c r="M52" s="334"/>
      <c r="N52" s="501"/>
      <c r="O52" s="561"/>
      <c r="P52" s="352">
        <v>4.1000000000000002E-2</v>
      </c>
      <c r="Q52" s="586">
        <f>+Q51+$S$56</f>
        <v>1.0000583157939937</v>
      </c>
      <c r="R52" s="587"/>
      <c r="S52" s="566"/>
      <c r="T52" s="562"/>
    </row>
    <row r="53" spans="1:20" ht="18.75" customHeight="1">
      <c r="A53" s="332"/>
      <c r="B53" s="334" t="s">
        <v>235</v>
      </c>
      <c r="C53" s="332"/>
      <c r="D53" s="332"/>
      <c r="E53" s="332"/>
      <c r="F53" s="332"/>
      <c r="G53" s="334"/>
      <c r="H53" s="338">
        <v>4.2</v>
      </c>
      <c r="I53" s="401">
        <v>0.99214999999999998</v>
      </c>
      <c r="J53" s="593"/>
      <c r="K53" s="331">
        <v>4.2</v>
      </c>
      <c r="L53" s="404">
        <v>0.99070000000000003</v>
      </c>
      <c r="M53" s="334"/>
      <c r="N53" s="501"/>
      <c r="O53" s="561"/>
      <c r="P53" s="352">
        <v>4.2000000000000003E-2</v>
      </c>
      <c r="Q53" s="586">
        <f t="shared" ref="Q53:Q60" si="4">+Q52+$S$56</f>
        <v>1.0000614657057723</v>
      </c>
      <c r="R53" s="587"/>
      <c r="S53" s="566"/>
      <c r="T53" s="562"/>
    </row>
    <row r="54" spans="1:20" ht="18.75" customHeight="1">
      <c r="A54" s="332"/>
      <c r="B54" s="364" t="s">
        <v>236</v>
      </c>
      <c r="C54" s="332"/>
      <c r="D54" s="332"/>
      <c r="E54" s="332"/>
      <c r="F54" s="332"/>
      <c r="G54" s="334"/>
      <c r="H54" s="338">
        <v>4.3</v>
      </c>
      <c r="I54" s="401">
        <v>0.99200999999999995</v>
      </c>
      <c r="J54" s="593"/>
      <c r="K54" s="331">
        <v>4.3</v>
      </c>
      <c r="L54" s="404">
        <v>0.99053000000000002</v>
      </c>
      <c r="M54" s="334"/>
      <c r="N54" s="501"/>
      <c r="O54" s="561"/>
      <c r="P54" s="352">
        <v>4.2999999999999997E-2</v>
      </c>
      <c r="Q54" s="586">
        <f t="shared" si="4"/>
        <v>1.0000646156175508</v>
      </c>
      <c r="R54" s="587"/>
      <c r="S54" s="566"/>
      <c r="T54" s="562"/>
    </row>
    <row r="55" spans="1:20" ht="18.75" customHeight="1">
      <c r="A55" s="332"/>
      <c r="B55" s="332"/>
      <c r="C55" s="332"/>
      <c r="D55" s="332"/>
      <c r="E55" s="332"/>
      <c r="F55" s="332"/>
      <c r="G55" s="334"/>
      <c r="H55" s="338">
        <v>4.4000000000000004</v>
      </c>
      <c r="I55" s="401">
        <v>0.99187999999999998</v>
      </c>
      <c r="J55" s="593"/>
      <c r="K55" s="331">
        <v>4.4000000000000004</v>
      </c>
      <c r="L55" s="404">
        <v>0.99036999999999997</v>
      </c>
      <c r="M55" s="334"/>
      <c r="N55" s="501"/>
      <c r="O55" s="561"/>
      <c r="P55" s="352">
        <v>4.3999999999999997E-2</v>
      </c>
      <c r="Q55" s="586">
        <f t="shared" si="4"/>
        <v>1.0000677655293293</v>
      </c>
      <c r="R55" s="587"/>
      <c r="S55" s="566"/>
      <c r="T55" s="562"/>
    </row>
    <row r="56" spans="1:20" ht="18.75" customHeight="1">
      <c r="A56" s="332"/>
      <c r="B56" s="334" t="s">
        <v>237</v>
      </c>
      <c r="C56" s="332"/>
      <c r="D56" s="332"/>
      <c r="E56" s="332"/>
      <c r="F56" s="332"/>
      <c r="G56" s="334"/>
      <c r="H56" s="338">
        <v>4.5</v>
      </c>
      <c r="I56" s="401">
        <v>0.99173999999999995</v>
      </c>
      <c r="J56" s="593"/>
      <c r="K56" s="331">
        <v>4.5</v>
      </c>
      <c r="L56" s="404">
        <v>0.99019999999999997</v>
      </c>
      <c r="M56" s="334"/>
      <c r="N56" s="501"/>
      <c r="O56" s="561"/>
      <c r="P56" s="352">
        <v>4.4999999999999998E-2</v>
      </c>
      <c r="Q56" s="586">
        <f t="shared" si="4"/>
        <v>1.0000709154411078</v>
      </c>
      <c r="R56" s="587"/>
      <c r="S56" s="589">
        <f>+(Q61-Q51)/10</f>
        <v>3.1499117784772322E-6</v>
      </c>
      <c r="T56" s="562"/>
    </row>
    <row r="57" spans="1:20" ht="18.75" customHeight="1">
      <c r="A57" s="332"/>
      <c r="B57" s="364" t="s">
        <v>238</v>
      </c>
      <c r="C57" s="332"/>
      <c r="D57" s="332"/>
      <c r="E57" s="332"/>
      <c r="F57" s="332"/>
      <c r="G57" s="334"/>
      <c r="H57" s="338">
        <v>4.5999999999999996</v>
      </c>
      <c r="I57" s="401">
        <v>0.99160999999999999</v>
      </c>
      <c r="J57" s="593"/>
      <c r="K57" s="331">
        <v>4.5999999999999996</v>
      </c>
      <c r="L57" s="404">
        <v>0.99002999999999997</v>
      </c>
      <c r="M57" s="334"/>
      <c r="N57" s="501"/>
      <c r="O57" s="561"/>
      <c r="P57" s="352">
        <v>4.5999999999999999E-2</v>
      </c>
      <c r="Q57" s="586">
        <f t="shared" si="4"/>
        <v>1.0000740653528863</v>
      </c>
      <c r="R57" s="587"/>
      <c r="S57" s="566"/>
      <c r="T57" s="562"/>
    </row>
    <row r="58" spans="1:20" ht="18.75" customHeight="1">
      <c r="A58" s="332"/>
      <c r="B58" s="332"/>
      <c r="C58" s="332"/>
      <c r="D58" s="332"/>
      <c r="E58" s="332"/>
      <c r="F58" s="332"/>
      <c r="G58" s="334"/>
      <c r="H58" s="338">
        <v>4.7</v>
      </c>
      <c r="I58" s="401">
        <v>0.99146999999999996</v>
      </c>
      <c r="J58" s="593"/>
      <c r="K58" s="331">
        <v>4.7</v>
      </c>
      <c r="L58" s="404">
        <v>0.98987000000000003</v>
      </c>
      <c r="M58" s="334"/>
      <c r="N58" s="501"/>
      <c r="O58" s="561"/>
      <c r="P58" s="352">
        <v>4.7E-2</v>
      </c>
      <c r="Q58" s="586">
        <f t="shared" si="4"/>
        <v>1.0000772152646649</v>
      </c>
      <c r="R58" s="587"/>
      <c r="S58" s="566"/>
      <c r="T58" s="562"/>
    </row>
    <row r="59" spans="1:20" ht="18.75" customHeight="1">
      <c r="A59" s="332"/>
      <c r="B59" s="334" t="s">
        <v>239</v>
      </c>
      <c r="C59" s="332"/>
      <c r="D59" s="332"/>
      <c r="E59" s="332"/>
      <c r="F59" s="332"/>
      <c r="G59" s="334"/>
      <c r="H59" s="338">
        <v>4.8</v>
      </c>
      <c r="I59" s="401">
        <v>0.99133000000000004</v>
      </c>
      <c r="J59" s="593"/>
      <c r="K59" s="331">
        <v>4.8</v>
      </c>
      <c r="L59" s="404">
        <v>0.98970999999999998</v>
      </c>
      <c r="M59" s="334"/>
      <c r="N59" s="501"/>
      <c r="O59" s="561"/>
      <c r="P59" s="352">
        <v>4.8000000000000001E-2</v>
      </c>
      <c r="Q59" s="586">
        <f t="shared" si="4"/>
        <v>1.0000803651764434</v>
      </c>
      <c r="R59" s="587"/>
      <c r="S59" s="566"/>
      <c r="T59" s="562"/>
    </row>
    <row r="60" spans="1:20" ht="18.75" customHeight="1">
      <c r="A60" s="332"/>
      <c r="B60" s="364" t="s">
        <v>240</v>
      </c>
      <c r="C60" s="332"/>
      <c r="D60" s="332"/>
      <c r="E60" s="332"/>
      <c r="F60" s="332"/>
      <c r="G60" s="334"/>
      <c r="H60" s="338">
        <v>4.9000000000000004</v>
      </c>
      <c r="I60" s="401">
        <v>0.99119999999999997</v>
      </c>
      <c r="J60" s="593"/>
      <c r="K60" s="331">
        <v>4.9000000000000004</v>
      </c>
      <c r="L60" s="404">
        <v>0.98953999999999998</v>
      </c>
      <c r="M60" s="334"/>
      <c r="N60" s="501"/>
      <c r="O60" s="561"/>
      <c r="P60" s="352">
        <v>4.9000000000000002E-2</v>
      </c>
      <c r="Q60" s="586">
        <f t="shared" si="4"/>
        <v>1.0000835150882219</v>
      </c>
      <c r="R60" s="587"/>
      <c r="S60" s="566"/>
      <c r="T60" s="562"/>
    </row>
    <row r="61" spans="1:20" ht="18.75" customHeight="1">
      <c r="A61" s="332"/>
      <c r="B61" s="332"/>
      <c r="C61" s="332"/>
      <c r="D61" s="332"/>
      <c r="E61" s="332"/>
      <c r="F61" s="332"/>
      <c r="G61" s="334"/>
      <c r="H61" s="337">
        <v>5</v>
      </c>
      <c r="I61" s="348">
        <v>0.99106000000000005</v>
      </c>
      <c r="J61" s="593"/>
      <c r="K61" s="330">
        <v>5</v>
      </c>
      <c r="L61" s="347">
        <v>0.98938000000000004</v>
      </c>
      <c r="M61" s="334"/>
      <c r="N61" s="501"/>
      <c r="O61" s="561"/>
      <c r="P61" s="350">
        <v>0.05</v>
      </c>
      <c r="Q61" s="354">
        <v>1.000086665</v>
      </c>
      <c r="R61" s="587"/>
      <c r="S61" s="566"/>
      <c r="T61" s="566" t="s">
        <v>280</v>
      </c>
    </row>
    <row r="62" spans="1:20" ht="18.75" customHeight="1">
      <c r="A62" s="332"/>
      <c r="B62" s="388" t="s">
        <v>241</v>
      </c>
      <c r="C62" s="332"/>
      <c r="D62" s="332"/>
      <c r="E62" s="332"/>
      <c r="F62" s="332"/>
      <c r="G62" s="334"/>
      <c r="H62" s="338">
        <v>5.0999999999999996</v>
      </c>
      <c r="I62" s="401">
        <v>0.99092999999999998</v>
      </c>
      <c r="J62" s="593"/>
      <c r="K62" s="331">
        <v>5.0999999999999996</v>
      </c>
      <c r="L62" s="404">
        <v>0.98921999999999999</v>
      </c>
      <c r="M62" s="334"/>
      <c r="N62" s="501"/>
      <c r="O62" s="561"/>
      <c r="P62" s="352">
        <v>5.0999999999999997E-2</v>
      </c>
      <c r="Q62" s="586">
        <f>+Q61+$S$66</f>
        <v>1.0000921741279261</v>
      </c>
      <c r="R62" s="587"/>
      <c r="S62" s="566"/>
      <c r="T62" s="562"/>
    </row>
    <row r="63" spans="1:20" ht="18.75" customHeight="1">
      <c r="A63" s="332"/>
      <c r="B63" s="364" t="s">
        <v>242</v>
      </c>
      <c r="C63" s="332"/>
      <c r="D63" s="332"/>
      <c r="E63" s="332"/>
      <c r="F63" s="332"/>
      <c r="G63" s="334"/>
      <c r="H63" s="338">
        <v>5.2</v>
      </c>
      <c r="I63" s="401">
        <v>0.99080000000000001</v>
      </c>
      <c r="J63" s="593"/>
      <c r="K63" s="331">
        <v>5.2</v>
      </c>
      <c r="L63" s="404">
        <v>0.98906000000000005</v>
      </c>
      <c r="M63" s="334"/>
      <c r="N63" s="501"/>
      <c r="O63" s="561"/>
      <c r="P63" s="352">
        <v>5.1999999999999998E-2</v>
      </c>
      <c r="Q63" s="586">
        <f t="shared" ref="Q63:Q70" si="5">+Q62+$S$66</f>
        <v>1.0000976832558521</v>
      </c>
      <c r="R63" s="587"/>
      <c r="S63" s="566"/>
      <c r="T63" s="562"/>
    </row>
    <row r="64" spans="1:20" ht="18.75" customHeight="1">
      <c r="A64" s="332"/>
      <c r="B64" s="332"/>
      <c r="C64" s="332"/>
      <c r="D64" s="332"/>
      <c r="E64" s="332"/>
      <c r="F64" s="332"/>
      <c r="G64" s="334"/>
      <c r="H64" s="338">
        <v>5.3</v>
      </c>
      <c r="I64" s="401">
        <v>0.99065999999999999</v>
      </c>
      <c r="J64" s="593"/>
      <c r="K64" s="331">
        <v>5.3</v>
      </c>
      <c r="L64" s="404">
        <v>0.9889</v>
      </c>
      <c r="M64" s="334"/>
      <c r="N64" s="501"/>
      <c r="O64" s="561"/>
      <c r="P64" s="352">
        <v>5.2999999999999999E-2</v>
      </c>
      <c r="Q64" s="586">
        <f t="shared" si="5"/>
        <v>1.0001031923837782</v>
      </c>
      <c r="R64" s="587"/>
      <c r="S64" s="566"/>
      <c r="T64" s="562"/>
    </row>
    <row r="65" spans="1:20" ht="18.75" customHeight="1">
      <c r="A65" s="332"/>
      <c r="B65" s="389" t="s">
        <v>243</v>
      </c>
      <c r="C65" s="332"/>
      <c r="D65" s="332"/>
      <c r="E65" s="332"/>
      <c r="F65" s="332"/>
      <c r="G65" s="334"/>
      <c r="H65" s="338">
        <v>5.4</v>
      </c>
      <c r="I65" s="401">
        <v>0.99051999999999996</v>
      </c>
      <c r="J65" s="593"/>
      <c r="K65" s="331">
        <v>5.4</v>
      </c>
      <c r="L65" s="404">
        <v>0.98873999999999995</v>
      </c>
      <c r="M65" s="334"/>
      <c r="N65" s="501"/>
      <c r="O65" s="561"/>
      <c r="P65" s="352">
        <v>5.3999999999999999E-2</v>
      </c>
      <c r="Q65" s="586">
        <f t="shared" si="5"/>
        <v>1.0001087015117043</v>
      </c>
      <c r="R65" s="587"/>
      <c r="S65" s="566"/>
      <c r="T65" s="562"/>
    </row>
    <row r="66" spans="1:20" ht="18.75" customHeight="1">
      <c r="A66" s="332"/>
      <c r="B66" s="389" t="s">
        <v>244</v>
      </c>
      <c r="C66" s="332"/>
      <c r="D66" s="332"/>
      <c r="E66" s="332"/>
      <c r="F66" s="332"/>
      <c r="G66" s="334"/>
      <c r="H66" s="338">
        <v>5.5</v>
      </c>
      <c r="I66" s="401">
        <v>0.99039999999999995</v>
      </c>
      <c r="J66" s="593"/>
      <c r="K66" s="331">
        <v>5.5</v>
      </c>
      <c r="L66" s="404">
        <v>0.98858999999999997</v>
      </c>
      <c r="M66" s="334"/>
      <c r="N66" s="501"/>
      <c r="O66" s="561"/>
      <c r="P66" s="352">
        <v>5.5E-2</v>
      </c>
      <c r="Q66" s="586">
        <f t="shared" si="5"/>
        <v>1.0001142106396304</v>
      </c>
      <c r="R66" s="587"/>
      <c r="S66" s="589">
        <f>+(Q71-Q61)/10</f>
        <v>5.5091279261620944E-6</v>
      </c>
      <c r="T66" s="562"/>
    </row>
    <row r="67" spans="1:20" ht="18.75" customHeight="1">
      <c r="A67" s="332"/>
      <c r="B67" s="389" t="s">
        <v>245</v>
      </c>
      <c r="C67" s="332"/>
      <c r="D67" s="332"/>
      <c r="E67" s="332"/>
      <c r="F67" s="332"/>
      <c r="G67" s="334"/>
      <c r="H67" s="338">
        <v>5.6</v>
      </c>
      <c r="I67" s="401">
        <v>0.99026000000000003</v>
      </c>
      <c r="J67" s="593"/>
      <c r="K67" s="331">
        <v>5.6</v>
      </c>
      <c r="L67" s="404">
        <v>0.98843000000000003</v>
      </c>
      <c r="M67" s="334"/>
      <c r="N67" s="501"/>
      <c r="O67" s="561"/>
      <c r="P67" s="352">
        <v>5.6000000000000001E-2</v>
      </c>
      <c r="Q67" s="586">
        <f t="shared" si="5"/>
        <v>1.0001197197675564</v>
      </c>
      <c r="R67" s="587"/>
      <c r="S67" s="566"/>
      <c r="T67" s="562"/>
    </row>
    <row r="68" spans="1:20" ht="18.75" customHeight="1">
      <c r="A68" s="332"/>
      <c r="B68" s="332"/>
      <c r="C68" s="332"/>
      <c r="D68" s="332"/>
      <c r="E68" s="332"/>
      <c r="F68" s="332"/>
      <c r="G68" s="334"/>
      <c r="H68" s="338">
        <v>5.7</v>
      </c>
      <c r="I68" s="401">
        <v>0.99012999999999995</v>
      </c>
      <c r="J68" s="593"/>
      <c r="K68" s="331">
        <v>5.7</v>
      </c>
      <c r="L68" s="404">
        <v>0.98826999999999998</v>
      </c>
      <c r="M68" s="334"/>
      <c r="N68" s="501"/>
      <c r="O68" s="561"/>
      <c r="P68" s="352">
        <v>5.7000000000000002E-2</v>
      </c>
      <c r="Q68" s="586">
        <f t="shared" si="5"/>
        <v>1.0001252288954825</v>
      </c>
      <c r="R68" s="587"/>
      <c r="S68" s="566"/>
      <c r="T68" s="562"/>
    </row>
    <row r="69" spans="1:20" ht="18.75" customHeight="1">
      <c r="A69" s="332"/>
      <c r="B69" s="332"/>
      <c r="C69" s="332"/>
      <c r="D69" s="332"/>
      <c r="E69" s="332"/>
      <c r="F69" s="332"/>
      <c r="G69" s="334"/>
      <c r="H69" s="338">
        <v>5.8</v>
      </c>
      <c r="I69" s="401">
        <v>0.98999000000000004</v>
      </c>
      <c r="J69" s="593"/>
      <c r="K69" s="331">
        <v>5.8</v>
      </c>
      <c r="L69" s="404">
        <v>0.98811000000000004</v>
      </c>
      <c r="M69" s="334"/>
      <c r="N69" s="501"/>
      <c r="O69" s="561"/>
      <c r="P69" s="352">
        <v>5.8000000000000003E-2</v>
      </c>
      <c r="Q69" s="586">
        <f t="shared" si="5"/>
        <v>1.0001307380234086</v>
      </c>
      <c r="R69" s="587"/>
      <c r="S69" s="566"/>
      <c r="T69" s="562"/>
    </row>
    <row r="70" spans="1:20" ht="18.75" customHeight="1">
      <c r="A70" s="332"/>
      <c r="B70" s="332"/>
      <c r="C70" s="332"/>
      <c r="D70" s="332"/>
      <c r="E70" s="332"/>
      <c r="F70" s="332"/>
      <c r="G70" s="334"/>
      <c r="H70" s="338">
        <v>5.9</v>
      </c>
      <c r="I70" s="401">
        <v>0.98985999999999996</v>
      </c>
      <c r="J70" s="593"/>
      <c r="K70" s="331">
        <v>5.9</v>
      </c>
      <c r="L70" s="404">
        <v>0.98795999999999995</v>
      </c>
      <c r="M70" s="334"/>
      <c r="N70" s="501"/>
      <c r="O70" s="561"/>
      <c r="P70" s="352">
        <v>5.8999999999999997E-2</v>
      </c>
      <c r="Q70" s="586">
        <f t="shared" si="5"/>
        <v>1.0001362471513346</v>
      </c>
      <c r="R70" s="587"/>
      <c r="S70" s="566"/>
      <c r="T70" s="562"/>
    </row>
    <row r="71" spans="1:20" ht="18.75" customHeight="1">
      <c r="A71" s="332"/>
      <c r="B71" s="332"/>
      <c r="C71" s="332"/>
      <c r="D71" s="332"/>
      <c r="E71" s="332"/>
      <c r="F71" s="332"/>
      <c r="G71" s="334"/>
      <c r="H71" s="337">
        <v>6</v>
      </c>
      <c r="I71" s="348">
        <v>0.98973</v>
      </c>
      <c r="J71" s="593"/>
      <c r="K71" s="330">
        <v>6</v>
      </c>
      <c r="L71" s="347">
        <v>0.98780000000000001</v>
      </c>
      <c r="M71" s="334"/>
      <c r="N71" s="501"/>
      <c r="O71" s="561"/>
      <c r="P71" s="350">
        <v>0.06</v>
      </c>
      <c r="Q71" s="354">
        <v>1.0001417562792616</v>
      </c>
      <c r="R71" s="587"/>
      <c r="S71" s="566"/>
      <c r="T71" s="562"/>
    </row>
    <row r="72" spans="1:20" ht="18.75" customHeight="1">
      <c r="A72" s="332"/>
      <c r="B72" s="332"/>
      <c r="C72" s="332"/>
      <c r="D72" s="332"/>
      <c r="E72" s="332"/>
      <c r="F72" s="332"/>
      <c r="G72" s="334"/>
      <c r="H72" s="338">
        <v>6.1</v>
      </c>
      <c r="I72" s="401">
        <v>0.98960000000000004</v>
      </c>
      <c r="J72" s="593"/>
      <c r="K72" s="331">
        <v>6.1</v>
      </c>
      <c r="L72" s="404">
        <v>0.98765000000000003</v>
      </c>
      <c r="M72" s="334"/>
      <c r="N72" s="501"/>
      <c r="O72" s="561"/>
      <c r="P72" s="352">
        <v>6.0999999999999999E-2</v>
      </c>
      <c r="Q72" s="353">
        <f>+Q71+$S$76</f>
        <v>1.0001472654071877</v>
      </c>
      <c r="R72" s="587"/>
      <c r="S72" s="566"/>
      <c r="T72" s="562"/>
    </row>
    <row r="73" spans="1:20" ht="18.75" customHeight="1">
      <c r="A73" s="332"/>
      <c r="B73" s="332"/>
      <c r="C73" s="332"/>
      <c r="D73" s="332"/>
      <c r="E73" s="332"/>
      <c r="F73" s="332"/>
      <c r="G73" s="334"/>
      <c r="H73" s="338">
        <v>6.2</v>
      </c>
      <c r="I73" s="401">
        <v>0.98946999999999996</v>
      </c>
      <c r="J73" s="593"/>
      <c r="K73" s="331">
        <v>6.2</v>
      </c>
      <c r="L73" s="404">
        <v>0.98748999999999998</v>
      </c>
      <c r="M73" s="334"/>
      <c r="N73" s="501"/>
      <c r="O73" s="561"/>
      <c r="P73" s="352">
        <v>6.2E-2</v>
      </c>
      <c r="Q73" s="353">
        <f t="shared" ref="Q73:Q80" si="6">+Q72+$S$76</f>
        <v>1.0001527745351138</v>
      </c>
      <c r="R73" s="587"/>
      <c r="S73" s="566"/>
      <c r="T73" s="562"/>
    </row>
    <row r="74" spans="1:20" ht="18.75" customHeight="1">
      <c r="A74" s="332"/>
      <c r="B74" s="332"/>
      <c r="C74" s="332"/>
      <c r="D74" s="332"/>
      <c r="E74" s="332"/>
      <c r="F74" s="332"/>
      <c r="G74" s="334"/>
      <c r="H74" s="338">
        <v>6.3</v>
      </c>
      <c r="I74" s="401">
        <v>0.98934</v>
      </c>
      <c r="J74" s="593"/>
      <c r="K74" s="331">
        <v>6.3</v>
      </c>
      <c r="L74" s="404">
        <v>0.98734</v>
      </c>
      <c r="M74" s="334"/>
      <c r="N74" s="501"/>
      <c r="O74" s="561"/>
      <c r="P74" s="352">
        <v>6.3E-2</v>
      </c>
      <c r="Q74" s="353">
        <f t="shared" si="6"/>
        <v>1.0001582836630398</v>
      </c>
      <c r="R74" s="587"/>
      <c r="S74" s="566"/>
      <c r="T74" s="562"/>
    </row>
    <row r="75" spans="1:20" ht="18.75" customHeight="1">
      <c r="A75" s="332"/>
      <c r="B75" s="332"/>
      <c r="C75" s="332"/>
      <c r="D75" s="332"/>
      <c r="E75" s="332"/>
      <c r="F75" s="332"/>
      <c r="G75" s="334"/>
      <c r="H75" s="338">
        <v>6.4</v>
      </c>
      <c r="I75" s="401">
        <v>0.98921000000000003</v>
      </c>
      <c r="J75" s="593"/>
      <c r="K75" s="331">
        <v>6.4</v>
      </c>
      <c r="L75" s="404">
        <v>0.98717999999999995</v>
      </c>
      <c r="M75" s="334"/>
      <c r="N75" s="501"/>
      <c r="O75" s="561"/>
      <c r="P75" s="352">
        <v>6.4000000000000001E-2</v>
      </c>
      <c r="Q75" s="353">
        <f t="shared" si="6"/>
        <v>1.0001637927909659</v>
      </c>
      <c r="R75" s="587"/>
      <c r="S75" s="566"/>
      <c r="T75" s="562"/>
    </row>
    <row r="76" spans="1:20" ht="18.75" customHeight="1">
      <c r="A76" s="332"/>
      <c r="B76" s="332"/>
      <c r="C76" s="332"/>
      <c r="D76" s="332"/>
      <c r="E76" s="332"/>
      <c r="F76" s="332"/>
      <c r="G76" s="334"/>
      <c r="H76" s="338">
        <v>6.5</v>
      </c>
      <c r="I76" s="401">
        <v>0.98907999999999996</v>
      </c>
      <c r="J76" s="593"/>
      <c r="K76" s="331">
        <v>6.5</v>
      </c>
      <c r="L76" s="404">
        <v>0.98702999999999996</v>
      </c>
      <c r="M76" s="334"/>
      <c r="N76" s="501"/>
      <c r="O76" s="561"/>
      <c r="P76" s="352">
        <v>6.5000000000000002E-2</v>
      </c>
      <c r="Q76" s="353">
        <f t="shared" si="6"/>
        <v>1.000169301918892</v>
      </c>
      <c r="R76" s="587"/>
      <c r="S76" s="589">
        <f>+(Q81-Q71)/10</f>
        <v>5.5091279261620944E-6</v>
      </c>
      <c r="T76" s="562"/>
    </row>
    <row r="77" spans="1:20" ht="18.75" customHeight="1">
      <c r="A77" s="332"/>
      <c r="B77" s="332"/>
      <c r="C77" s="332"/>
      <c r="D77" s="332"/>
      <c r="E77" s="332"/>
      <c r="F77" s="332"/>
      <c r="G77" s="334"/>
      <c r="H77" s="338">
        <v>6.6</v>
      </c>
      <c r="I77" s="401">
        <v>0.98895</v>
      </c>
      <c r="J77" s="593"/>
      <c r="K77" s="331">
        <v>6.6</v>
      </c>
      <c r="L77" s="404">
        <v>0.98687999999999998</v>
      </c>
      <c r="M77" s="334"/>
      <c r="N77" s="501"/>
      <c r="O77" s="561"/>
      <c r="P77" s="352">
        <v>6.6000000000000003E-2</v>
      </c>
      <c r="Q77" s="353">
        <f t="shared" si="6"/>
        <v>1.000174811046818</v>
      </c>
      <c r="R77" s="587"/>
      <c r="S77" s="566"/>
      <c r="T77" s="562"/>
    </row>
    <row r="78" spans="1:20" ht="18.75" customHeight="1">
      <c r="A78" s="332"/>
      <c r="B78" s="332"/>
      <c r="C78" s="332"/>
      <c r="D78" s="332"/>
      <c r="E78" s="332"/>
      <c r="F78" s="332"/>
      <c r="G78" s="334"/>
      <c r="H78" s="338">
        <v>6.7</v>
      </c>
      <c r="I78" s="401">
        <v>0.98882000000000003</v>
      </c>
      <c r="J78" s="593"/>
      <c r="K78" s="331">
        <v>6.7</v>
      </c>
      <c r="L78" s="404">
        <v>0.98673</v>
      </c>
      <c r="M78" s="334"/>
      <c r="N78" s="501"/>
      <c r="O78" s="561"/>
      <c r="P78" s="352">
        <v>6.7000000000000004E-2</v>
      </c>
      <c r="Q78" s="353">
        <f t="shared" si="6"/>
        <v>1.0001803201747441</v>
      </c>
      <c r="R78" s="587"/>
      <c r="S78" s="566"/>
      <c r="T78" s="562"/>
    </row>
    <row r="79" spans="1:20" ht="18.75" customHeight="1">
      <c r="A79" s="332"/>
      <c r="B79" s="332"/>
      <c r="C79" s="332"/>
      <c r="D79" s="332"/>
      <c r="E79" s="332"/>
      <c r="F79" s="332"/>
      <c r="G79" s="334"/>
      <c r="H79" s="338">
        <v>6.8</v>
      </c>
      <c r="I79" s="401">
        <v>0.98870000000000002</v>
      </c>
      <c r="J79" s="593"/>
      <c r="K79" s="331">
        <v>6.8</v>
      </c>
      <c r="L79" s="404">
        <v>0.98658000000000001</v>
      </c>
      <c r="M79" s="334"/>
      <c r="N79" s="501"/>
      <c r="O79" s="561"/>
      <c r="P79" s="352">
        <v>6.8000000000000005E-2</v>
      </c>
      <c r="Q79" s="353">
        <f t="shared" si="6"/>
        <v>1.0001858293026702</v>
      </c>
      <c r="R79" s="587"/>
      <c r="S79" s="566"/>
      <c r="T79" s="562"/>
    </row>
    <row r="80" spans="1:20" ht="18.75" customHeight="1">
      <c r="A80" s="332"/>
      <c r="B80" s="332"/>
      <c r="C80" s="332"/>
      <c r="D80" s="332"/>
      <c r="E80" s="332"/>
      <c r="F80" s="332"/>
      <c r="G80" s="334"/>
      <c r="H80" s="338">
        <v>6.9</v>
      </c>
      <c r="I80" s="401">
        <v>0.98856999999999995</v>
      </c>
      <c r="J80" s="593"/>
      <c r="K80" s="331">
        <v>6.9</v>
      </c>
      <c r="L80" s="404">
        <v>0.98641999999999996</v>
      </c>
      <c r="M80" s="334"/>
      <c r="N80" s="501"/>
      <c r="O80" s="561"/>
      <c r="P80" s="352">
        <v>6.9000000000000006E-2</v>
      </c>
      <c r="Q80" s="353">
        <f t="shared" si="6"/>
        <v>1.0001913384305963</v>
      </c>
      <c r="R80" s="587"/>
      <c r="S80" s="566"/>
      <c r="T80" s="562"/>
    </row>
    <row r="81" spans="1:20" ht="18.75" customHeight="1">
      <c r="A81" s="332"/>
      <c r="B81" s="332"/>
      <c r="C81" s="332"/>
      <c r="D81" s="332"/>
      <c r="E81" s="332"/>
      <c r="F81" s="332"/>
      <c r="G81" s="334"/>
      <c r="H81" s="337">
        <v>7</v>
      </c>
      <c r="I81" s="348">
        <v>0.98845000000000005</v>
      </c>
      <c r="J81" s="593"/>
      <c r="K81" s="330">
        <v>7</v>
      </c>
      <c r="L81" s="347">
        <v>0.98626999999999998</v>
      </c>
      <c r="M81" s="334"/>
      <c r="N81" s="501"/>
      <c r="O81" s="561"/>
      <c r="P81" s="350">
        <v>7.0000000000000007E-2</v>
      </c>
      <c r="Q81" s="354">
        <v>1.0001968475585232</v>
      </c>
      <c r="R81" s="587"/>
      <c r="S81" s="566"/>
      <c r="T81" s="562"/>
    </row>
    <row r="82" spans="1:20" ht="18.75" customHeight="1">
      <c r="A82" s="332"/>
      <c r="B82" s="332"/>
      <c r="C82" s="332"/>
      <c r="D82" s="332"/>
      <c r="E82" s="332"/>
      <c r="F82" s="332"/>
      <c r="G82" s="334"/>
      <c r="H82" s="338">
        <v>7.1</v>
      </c>
      <c r="I82" s="401">
        <v>0.98831999999999998</v>
      </c>
      <c r="J82" s="593"/>
      <c r="K82" s="331">
        <v>7.1</v>
      </c>
      <c r="L82" s="404">
        <v>0.98612</v>
      </c>
      <c r="M82" s="334"/>
      <c r="N82" s="501"/>
      <c r="O82" s="561"/>
      <c r="P82" s="352">
        <v>7.0999999999999994E-2</v>
      </c>
      <c r="Q82" s="586">
        <f>+Q81+$S$86</f>
        <v>1.0002014057370583</v>
      </c>
      <c r="R82" s="587"/>
      <c r="S82" s="566"/>
      <c r="T82" s="562"/>
    </row>
    <row r="83" spans="1:20" ht="18.75" customHeight="1">
      <c r="A83" s="332"/>
      <c r="B83" s="508" t="s">
        <v>246</v>
      </c>
      <c r="C83" s="508"/>
      <c r="D83" s="508"/>
      <c r="E83" s="508"/>
      <c r="F83" s="508"/>
      <c r="G83" s="334"/>
      <c r="H83" s="338">
        <v>7.2</v>
      </c>
      <c r="I83" s="401">
        <v>0.98819000000000001</v>
      </c>
      <c r="J83" s="593"/>
      <c r="K83" s="331">
        <v>7.2</v>
      </c>
      <c r="L83" s="404">
        <v>0.98597000000000001</v>
      </c>
      <c r="M83" s="334"/>
      <c r="N83" s="501"/>
      <c r="O83" s="561"/>
      <c r="P83" s="352">
        <v>7.1999999999999995E-2</v>
      </c>
      <c r="Q83" s="586">
        <f t="shared" ref="Q83:Q90" si="7">+Q82+$S$86</f>
        <v>1.0002059639155934</v>
      </c>
      <c r="R83" s="587"/>
      <c r="S83" s="566"/>
      <c r="T83" s="562"/>
    </row>
    <row r="84" spans="1:20" ht="18.75" customHeight="1">
      <c r="A84" s="332"/>
      <c r="B84" s="390"/>
      <c r="C84" s="390"/>
      <c r="D84" s="390"/>
      <c r="E84" s="390"/>
      <c r="F84" s="390"/>
      <c r="G84" s="334"/>
      <c r="H84" s="338">
        <v>7.3</v>
      </c>
      <c r="I84" s="401">
        <v>0.98806000000000005</v>
      </c>
      <c r="J84" s="593"/>
      <c r="K84" s="331">
        <v>7.3</v>
      </c>
      <c r="L84" s="404">
        <v>0.98582000000000003</v>
      </c>
      <c r="M84" s="334"/>
      <c r="N84" s="501"/>
      <c r="O84" s="561"/>
      <c r="P84" s="352">
        <v>7.2999999999999995E-2</v>
      </c>
      <c r="Q84" s="586">
        <f t="shared" si="7"/>
        <v>1.0002105220941284</v>
      </c>
      <c r="R84" s="587"/>
      <c r="S84" s="566"/>
      <c r="T84" s="562"/>
    </row>
    <row r="85" spans="1:20" ht="18.75" customHeight="1">
      <c r="A85" s="332"/>
      <c r="B85" s="548" t="s">
        <v>247</v>
      </c>
      <c r="C85" s="548"/>
      <c r="D85" s="548"/>
      <c r="E85" s="548"/>
      <c r="F85" s="548"/>
      <c r="G85" s="334"/>
      <c r="H85" s="338">
        <v>7.4</v>
      </c>
      <c r="I85" s="401">
        <v>0.98794000000000004</v>
      </c>
      <c r="J85" s="593"/>
      <c r="K85" s="331">
        <v>7.4</v>
      </c>
      <c r="L85" s="404">
        <v>0.98567000000000005</v>
      </c>
      <c r="M85" s="334"/>
      <c r="N85" s="501"/>
      <c r="O85" s="561"/>
      <c r="P85" s="352">
        <v>7.3999999999999996E-2</v>
      </c>
      <c r="Q85" s="586">
        <f t="shared" si="7"/>
        <v>1.0002150802726635</v>
      </c>
      <c r="R85" s="587"/>
      <c r="S85" s="566"/>
      <c r="T85" s="562"/>
    </row>
    <row r="86" spans="1:20" ht="18.75" customHeight="1">
      <c r="A86" s="332"/>
      <c r="B86" s="391"/>
      <c r="C86" s="391"/>
      <c r="D86" s="391"/>
      <c r="E86" s="391"/>
      <c r="F86" s="391"/>
      <c r="G86" s="334"/>
      <c r="H86" s="338">
        <v>7.5</v>
      </c>
      <c r="I86" s="401">
        <v>0.98780999999999997</v>
      </c>
      <c r="J86" s="593"/>
      <c r="K86" s="331">
        <v>7.5</v>
      </c>
      <c r="L86" s="404">
        <v>0.98553000000000002</v>
      </c>
      <c r="M86" s="334"/>
      <c r="N86" s="501"/>
      <c r="O86" s="561"/>
      <c r="P86" s="352">
        <v>7.4999999999999997E-2</v>
      </c>
      <c r="Q86" s="586">
        <f t="shared" si="7"/>
        <v>1.0002196384511985</v>
      </c>
      <c r="R86" s="587"/>
      <c r="S86" s="589">
        <f>+(Q91-Q81)/10</f>
        <v>4.5581785351744841E-6</v>
      </c>
      <c r="T86" s="562"/>
    </row>
    <row r="87" spans="1:20" ht="18.75" customHeight="1">
      <c r="A87" s="332"/>
      <c r="B87" s="548" t="s">
        <v>248</v>
      </c>
      <c r="C87" s="548"/>
      <c r="D87" s="548"/>
      <c r="E87" s="548"/>
      <c r="F87" s="548"/>
      <c r="G87" s="334"/>
      <c r="H87" s="338">
        <v>7.6</v>
      </c>
      <c r="I87" s="401">
        <v>0.98768999999999996</v>
      </c>
      <c r="J87" s="593"/>
      <c r="K87" s="331">
        <v>7.6</v>
      </c>
      <c r="L87" s="404">
        <v>0.98538000000000003</v>
      </c>
      <c r="M87" s="334"/>
      <c r="N87" s="501"/>
      <c r="O87" s="561"/>
      <c r="P87" s="352">
        <v>7.5999999999999998E-2</v>
      </c>
      <c r="Q87" s="586">
        <f t="shared" si="7"/>
        <v>1.0002241966297336</v>
      </c>
      <c r="R87" s="587"/>
      <c r="S87" s="566"/>
      <c r="T87" s="562"/>
    </row>
    <row r="88" spans="1:20" ht="18.75" customHeight="1">
      <c r="A88" s="332"/>
      <c r="B88" s="391"/>
      <c r="C88" s="391"/>
      <c r="D88" s="391"/>
      <c r="E88" s="391"/>
      <c r="F88" s="391"/>
      <c r="G88" s="334"/>
      <c r="H88" s="338">
        <v>7.7</v>
      </c>
      <c r="I88" s="401">
        <v>0.98755999999999999</v>
      </c>
      <c r="J88" s="593"/>
      <c r="K88" s="331">
        <v>7.7</v>
      </c>
      <c r="L88" s="404">
        <v>0.98523000000000005</v>
      </c>
      <c r="M88" s="334"/>
      <c r="N88" s="501"/>
      <c r="O88" s="561"/>
      <c r="P88" s="352">
        <v>7.6999999999999999E-2</v>
      </c>
      <c r="Q88" s="586">
        <f t="shared" si="7"/>
        <v>1.0002287548082687</v>
      </c>
      <c r="R88" s="587"/>
      <c r="S88" s="566"/>
      <c r="T88" s="562"/>
    </row>
    <row r="89" spans="1:20" ht="18.75" customHeight="1">
      <c r="A89" s="332"/>
      <c r="B89" s="548" t="s">
        <v>249</v>
      </c>
      <c r="C89" s="548"/>
      <c r="D89" s="548"/>
      <c r="E89" s="548"/>
      <c r="F89" s="548"/>
      <c r="G89" s="334"/>
      <c r="H89" s="338">
        <v>7.8</v>
      </c>
      <c r="I89" s="401">
        <v>0.98743999999999998</v>
      </c>
      <c r="J89" s="593"/>
      <c r="K89" s="331">
        <v>7.8</v>
      </c>
      <c r="L89" s="404">
        <v>0.98507999999999996</v>
      </c>
      <c r="M89" s="334"/>
      <c r="N89" s="501"/>
      <c r="O89" s="561"/>
      <c r="P89" s="352">
        <v>7.8E-2</v>
      </c>
      <c r="Q89" s="586">
        <f t="shared" si="7"/>
        <v>1.0002333129868037</v>
      </c>
      <c r="R89" s="587"/>
      <c r="S89" s="566"/>
      <c r="T89" s="562"/>
    </row>
    <row r="90" spans="1:20" ht="18.75" customHeight="1">
      <c r="A90" s="332"/>
      <c r="B90" s="391"/>
      <c r="C90" s="391"/>
      <c r="D90" s="391"/>
      <c r="E90" s="391"/>
      <c r="F90" s="391"/>
      <c r="G90" s="334"/>
      <c r="H90" s="338">
        <v>7.9</v>
      </c>
      <c r="I90" s="401">
        <v>0.98731000000000002</v>
      </c>
      <c r="J90" s="593"/>
      <c r="K90" s="331">
        <v>7.9</v>
      </c>
      <c r="L90" s="404">
        <v>0.98492999999999997</v>
      </c>
      <c r="M90" s="334"/>
      <c r="N90" s="501"/>
      <c r="O90" s="561"/>
      <c r="P90" s="352">
        <v>7.9000000000000001E-2</v>
      </c>
      <c r="Q90" s="586">
        <f t="shared" si="7"/>
        <v>1.0002378711653388</v>
      </c>
      <c r="R90" s="587"/>
      <c r="S90" s="566"/>
      <c r="T90" s="562"/>
    </row>
    <row r="91" spans="1:20" ht="18.75" customHeight="1">
      <c r="A91" s="332"/>
      <c r="B91" s="548" t="s">
        <v>250</v>
      </c>
      <c r="C91" s="548"/>
      <c r="D91" s="548"/>
      <c r="E91" s="548"/>
      <c r="F91" s="548"/>
      <c r="G91" s="334"/>
      <c r="H91" s="337">
        <v>8</v>
      </c>
      <c r="I91" s="348">
        <v>0.98719000000000001</v>
      </c>
      <c r="J91" s="593"/>
      <c r="K91" s="330">
        <v>8</v>
      </c>
      <c r="L91" s="347">
        <v>0.98477999999999999</v>
      </c>
      <c r="M91" s="334"/>
      <c r="N91" s="501"/>
      <c r="O91" s="561"/>
      <c r="P91" s="350">
        <v>0.08</v>
      </c>
      <c r="Q91" s="354">
        <v>1.000242429343875</v>
      </c>
      <c r="R91" s="587"/>
      <c r="S91" s="566"/>
      <c r="T91" s="562"/>
    </row>
    <row r="92" spans="1:20" ht="18.75" customHeight="1">
      <c r="A92" s="332"/>
      <c r="B92" s="391"/>
      <c r="C92" s="391"/>
      <c r="D92" s="391"/>
      <c r="E92" s="391"/>
      <c r="F92" s="391"/>
      <c r="G92" s="334"/>
      <c r="H92" s="338">
        <v>8.1</v>
      </c>
      <c r="I92" s="401">
        <v>0.98706000000000005</v>
      </c>
      <c r="J92" s="593"/>
      <c r="K92" s="331">
        <v>8.1</v>
      </c>
      <c r="L92" s="404">
        <v>0.98463000000000001</v>
      </c>
      <c r="M92" s="334"/>
      <c r="N92" s="501"/>
      <c r="O92" s="561"/>
      <c r="P92" s="352">
        <v>8.1000000000000003E-2</v>
      </c>
      <c r="Q92" s="586">
        <f>+Q91+$S$96</f>
        <v>1.0002460365730192</v>
      </c>
      <c r="R92" s="587"/>
      <c r="S92" s="566"/>
      <c r="T92" s="562"/>
    </row>
    <row r="93" spans="1:20" ht="18.75" customHeight="1">
      <c r="A93" s="332"/>
      <c r="B93" s="550" t="s">
        <v>251</v>
      </c>
      <c r="C93" s="550"/>
      <c r="D93" s="550"/>
      <c r="E93" s="550"/>
      <c r="F93" s="550"/>
      <c r="G93" s="334"/>
      <c r="H93" s="338">
        <v>8.1999999999999993</v>
      </c>
      <c r="I93" s="401">
        <v>0.98694000000000004</v>
      </c>
      <c r="J93" s="593"/>
      <c r="K93" s="331">
        <v>8.1999999999999993</v>
      </c>
      <c r="L93" s="404">
        <v>0.98448999999999998</v>
      </c>
      <c r="M93" s="334"/>
      <c r="N93" s="501"/>
      <c r="O93" s="561"/>
      <c r="P93" s="352">
        <v>8.2000000000000003E-2</v>
      </c>
      <c r="Q93" s="586">
        <f t="shared" ref="Q93:Q100" si="8">+Q92+$S$96</f>
        <v>1.0002496438021635</v>
      </c>
      <c r="R93" s="587"/>
      <c r="S93" s="566"/>
      <c r="T93" s="562"/>
    </row>
    <row r="94" spans="1:20" ht="18.75" customHeight="1">
      <c r="A94" s="332"/>
      <c r="B94" s="391"/>
      <c r="C94" s="391"/>
      <c r="D94" s="391"/>
      <c r="E94" s="391"/>
      <c r="F94" s="391"/>
      <c r="G94" s="334"/>
      <c r="H94" s="338">
        <v>8.3000000000000007</v>
      </c>
      <c r="I94" s="401">
        <v>0.98682000000000003</v>
      </c>
      <c r="J94" s="593"/>
      <c r="K94" s="331">
        <v>8.3000000000000007</v>
      </c>
      <c r="L94" s="404">
        <v>0.98433999999999999</v>
      </c>
      <c r="M94" s="334"/>
      <c r="N94" s="501"/>
      <c r="O94" s="561"/>
      <c r="P94" s="352">
        <v>8.3000000000000004E-2</v>
      </c>
      <c r="Q94" s="586">
        <f t="shared" si="8"/>
        <v>1.0002532510313078</v>
      </c>
      <c r="R94" s="587"/>
      <c r="S94" s="566"/>
      <c r="T94" s="562"/>
    </row>
    <row r="95" spans="1:20" ht="18.75" customHeight="1">
      <c r="A95" s="332"/>
      <c r="B95" s="551" t="s">
        <v>252</v>
      </c>
      <c r="C95" s="551"/>
      <c r="D95" s="551"/>
      <c r="E95" s="551"/>
      <c r="F95" s="551"/>
      <c r="G95" s="334"/>
      <c r="H95" s="338">
        <v>8.4</v>
      </c>
      <c r="I95" s="401">
        <v>0.98670000000000002</v>
      </c>
      <c r="J95" s="593"/>
      <c r="K95" s="331">
        <v>8.4</v>
      </c>
      <c r="L95" s="404">
        <v>0.98419000000000001</v>
      </c>
      <c r="M95" s="334"/>
      <c r="N95" s="501"/>
      <c r="O95" s="561"/>
      <c r="P95" s="352">
        <v>8.4000000000000005E-2</v>
      </c>
      <c r="Q95" s="586">
        <f t="shared" si="8"/>
        <v>1.0002568582604521</v>
      </c>
      <c r="R95" s="587"/>
      <c r="S95" s="566"/>
      <c r="T95" s="562"/>
    </row>
    <row r="96" spans="1:20" ht="18.75" customHeight="1">
      <c r="A96" s="332"/>
      <c r="B96" s="332"/>
      <c r="C96" s="332"/>
      <c r="D96" s="332"/>
      <c r="E96" s="332"/>
      <c r="F96" s="332"/>
      <c r="G96" s="334"/>
      <c r="H96" s="338">
        <v>8.5</v>
      </c>
      <c r="I96" s="401">
        <v>0.98658000000000001</v>
      </c>
      <c r="J96" s="593"/>
      <c r="K96" s="331">
        <v>8.5</v>
      </c>
      <c r="L96" s="404">
        <v>0.98404000000000003</v>
      </c>
      <c r="M96" s="334"/>
      <c r="N96" s="501"/>
      <c r="O96" s="561"/>
      <c r="P96" s="352">
        <v>8.5000000000000006E-2</v>
      </c>
      <c r="Q96" s="586">
        <f t="shared" si="8"/>
        <v>1.0002604654895964</v>
      </c>
      <c r="R96" s="587"/>
      <c r="S96" s="589">
        <f>+(Q101-Q91)/10</f>
        <v>3.6072291441868743E-6</v>
      </c>
      <c r="T96" s="562"/>
    </row>
    <row r="97" spans="1:20" ht="18.75" customHeight="1">
      <c r="A97" s="332"/>
      <c r="B97" s="332"/>
      <c r="C97" s="332"/>
      <c r="D97" s="332"/>
      <c r="E97" s="332"/>
      <c r="F97" s="332"/>
      <c r="G97" s="334"/>
      <c r="H97" s="338">
        <v>8.6</v>
      </c>
      <c r="I97" s="401">
        <v>0.98645000000000005</v>
      </c>
      <c r="J97" s="593"/>
      <c r="K97" s="331">
        <v>8.6</v>
      </c>
      <c r="L97" s="404">
        <v>0.98389000000000004</v>
      </c>
      <c r="M97" s="334"/>
      <c r="N97" s="501"/>
      <c r="O97" s="561"/>
      <c r="P97" s="352">
        <v>8.5999999999999993E-2</v>
      </c>
      <c r="Q97" s="586">
        <f t="shared" si="8"/>
        <v>1.0002640727187406</v>
      </c>
      <c r="R97" s="587"/>
      <c r="S97" s="566"/>
      <c r="T97" s="562"/>
    </row>
    <row r="98" spans="1:20" ht="18.75" customHeight="1">
      <c r="A98" s="332"/>
      <c r="B98" s="332"/>
      <c r="C98" s="332"/>
      <c r="D98" s="332"/>
      <c r="E98" s="332"/>
      <c r="F98" s="332"/>
      <c r="G98" s="334"/>
      <c r="H98" s="338">
        <v>8.6999999999999993</v>
      </c>
      <c r="I98" s="401">
        <v>0.98633000000000004</v>
      </c>
      <c r="J98" s="593"/>
      <c r="K98" s="331">
        <v>8.6999999999999993</v>
      </c>
      <c r="L98" s="404">
        <v>0.98373999999999995</v>
      </c>
      <c r="M98" s="334"/>
      <c r="N98" s="501"/>
      <c r="O98" s="561"/>
      <c r="P98" s="352">
        <v>8.6999999999999994E-2</v>
      </c>
      <c r="Q98" s="586">
        <f t="shared" si="8"/>
        <v>1.0002676799478849</v>
      </c>
      <c r="R98" s="587"/>
      <c r="S98" s="566"/>
      <c r="T98" s="562"/>
    </row>
    <row r="99" spans="1:20" ht="18.75" customHeight="1">
      <c r="A99" s="332"/>
      <c r="B99" s="334" t="s">
        <v>253</v>
      </c>
      <c r="C99" s="332"/>
      <c r="D99" s="332"/>
      <c r="E99" s="332"/>
      <c r="F99" s="332"/>
      <c r="G99" s="334"/>
      <c r="H99" s="338">
        <v>8.8000000000000007</v>
      </c>
      <c r="I99" s="401">
        <v>0.98619999999999997</v>
      </c>
      <c r="J99" s="593"/>
      <c r="K99" s="331">
        <v>8.8000000000000007</v>
      </c>
      <c r="L99" s="404">
        <v>0.98360000000000003</v>
      </c>
      <c r="M99" s="334"/>
      <c r="N99" s="501"/>
      <c r="O99" s="561"/>
      <c r="P99" s="352">
        <v>8.7999999999999995E-2</v>
      </c>
      <c r="Q99" s="586">
        <f t="shared" si="8"/>
        <v>1.0002712871770292</v>
      </c>
      <c r="R99" s="587"/>
      <c r="S99" s="566"/>
      <c r="T99" s="562"/>
    </row>
    <row r="100" spans="1:20" ht="18.75" customHeight="1">
      <c r="A100" s="332"/>
      <c r="B100" s="332"/>
      <c r="C100" s="332"/>
      <c r="D100" s="332"/>
      <c r="E100" s="332"/>
      <c r="F100" s="332"/>
      <c r="G100" s="334"/>
      <c r="H100" s="338">
        <v>8.9</v>
      </c>
      <c r="I100" s="401">
        <v>0.98607999999999996</v>
      </c>
      <c r="J100" s="593"/>
      <c r="K100" s="331">
        <v>8.9</v>
      </c>
      <c r="L100" s="404">
        <v>0.98345000000000005</v>
      </c>
      <c r="M100" s="334"/>
      <c r="N100" s="501"/>
      <c r="O100" s="561"/>
      <c r="P100" s="352">
        <v>8.8999999999999996E-2</v>
      </c>
      <c r="Q100" s="586">
        <f t="shared" si="8"/>
        <v>1.0002748944061735</v>
      </c>
      <c r="R100" s="587"/>
      <c r="S100" s="566"/>
      <c r="T100" s="562"/>
    </row>
    <row r="101" spans="1:20" ht="18.75" customHeight="1">
      <c r="A101" s="332"/>
      <c r="B101" s="392" t="s">
        <v>254</v>
      </c>
      <c r="C101" s="332"/>
      <c r="D101" s="332"/>
      <c r="E101" s="332"/>
      <c r="F101" s="332"/>
      <c r="G101" s="334"/>
      <c r="H101" s="337">
        <v>9</v>
      </c>
      <c r="I101" s="348">
        <v>0.98595999999999995</v>
      </c>
      <c r="J101" s="593"/>
      <c r="K101" s="330">
        <v>9</v>
      </c>
      <c r="L101" s="347">
        <v>0.98331000000000002</v>
      </c>
      <c r="M101" s="334"/>
      <c r="N101" s="501"/>
      <c r="O101" s="561"/>
      <c r="P101" s="350">
        <v>0.09</v>
      </c>
      <c r="Q101" s="354">
        <v>1.0002785016353168</v>
      </c>
      <c r="R101" s="587"/>
      <c r="S101" s="566"/>
      <c r="T101" s="562"/>
    </row>
    <row r="102" spans="1:20" ht="18.75" customHeight="1">
      <c r="A102" s="332"/>
      <c r="B102" s="392" t="s">
        <v>255</v>
      </c>
      <c r="C102" s="332"/>
      <c r="D102" s="332"/>
      <c r="E102" s="332"/>
      <c r="F102" s="332"/>
      <c r="G102" s="334"/>
      <c r="H102" s="338">
        <v>9.1</v>
      </c>
      <c r="I102" s="401">
        <v>0.98584000000000005</v>
      </c>
      <c r="J102" s="593"/>
      <c r="K102" s="331">
        <v>9.1</v>
      </c>
      <c r="L102" s="404">
        <v>0.98316000000000003</v>
      </c>
      <c r="M102" s="334"/>
      <c r="N102" s="332"/>
      <c r="O102" s="561"/>
      <c r="P102" s="352">
        <v>9.0999999999999998E-2</v>
      </c>
      <c r="Q102" s="353">
        <f>+Q101+$S$106</f>
        <v>1.0002821088644611</v>
      </c>
      <c r="R102" s="587"/>
      <c r="S102" s="566"/>
      <c r="T102" s="562"/>
    </row>
    <row r="103" spans="1:20" ht="18.75" customHeight="1">
      <c r="A103" s="332"/>
      <c r="B103" s="392" t="s">
        <v>256</v>
      </c>
      <c r="C103" s="332"/>
      <c r="D103" s="332"/>
      <c r="E103" s="332"/>
      <c r="F103" s="332"/>
      <c r="G103" s="334"/>
      <c r="H103" s="338">
        <v>9.1999999999999993</v>
      </c>
      <c r="I103" s="401">
        <v>0.98572000000000004</v>
      </c>
      <c r="J103" s="593"/>
      <c r="K103" s="331">
        <v>9.1999999999999993</v>
      </c>
      <c r="L103" s="404">
        <v>0.98301000000000005</v>
      </c>
      <c r="M103" s="334"/>
      <c r="N103" s="332"/>
      <c r="O103" s="561"/>
      <c r="P103" s="352">
        <v>9.1999999999999998E-2</v>
      </c>
      <c r="Q103" s="353">
        <f t="shared" ref="Q103:Q110" si="9">+Q102+$S$106</f>
        <v>1.0002857160936054</v>
      </c>
      <c r="R103" s="587"/>
      <c r="S103" s="566"/>
      <c r="T103" s="562"/>
    </row>
    <row r="104" spans="1:20" ht="18.75" customHeight="1">
      <c r="A104" s="332"/>
      <c r="B104" s="332"/>
      <c r="C104" s="332"/>
      <c r="D104" s="332"/>
      <c r="E104" s="332"/>
      <c r="F104" s="332"/>
      <c r="G104" s="334"/>
      <c r="H104" s="338">
        <v>9.3000000000000007</v>
      </c>
      <c r="I104" s="401">
        <v>0.98560000000000003</v>
      </c>
      <c r="J104" s="593"/>
      <c r="K104" s="331">
        <v>9.3000000000000007</v>
      </c>
      <c r="L104" s="404">
        <v>0.98287000000000002</v>
      </c>
      <c r="M104" s="334"/>
      <c r="N104" s="332"/>
      <c r="O104" s="561"/>
      <c r="P104" s="352">
        <v>9.2999999999999999E-2</v>
      </c>
      <c r="Q104" s="353">
        <f t="shared" si="9"/>
        <v>1.0002893233227497</v>
      </c>
      <c r="R104" s="587"/>
      <c r="S104" s="566"/>
      <c r="T104" s="562"/>
    </row>
    <row r="105" spans="1:20" ht="18.75" customHeight="1">
      <c r="A105" s="332"/>
      <c r="B105" s="332"/>
      <c r="C105" s="332"/>
      <c r="D105" s="332"/>
      <c r="E105" s="332"/>
      <c r="F105" s="332"/>
      <c r="G105" s="334"/>
      <c r="H105" s="338">
        <v>9.4</v>
      </c>
      <c r="I105" s="401">
        <v>0.98548999999999998</v>
      </c>
      <c r="J105" s="593"/>
      <c r="K105" s="331">
        <v>9.4</v>
      </c>
      <c r="L105" s="404">
        <v>0.98272999999999999</v>
      </c>
      <c r="M105" s="334"/>
      <c r="N105" s="332"/>
      <c r="O105" s="561"/>
      <c r="P105" s="352">
        <v>9.4E-2</v>
      </c>
      <c r="Q105" s="353">
        <f t="shared" si="9"/>
        <v>1.0002929305518939</v>
      </c>
      <c r="R105" s="587"/>
      <c r="S105" s="566"/>
      <c r="T105" s="562"/>
    </row>
    <row r="106" spans="1:20" ht="18.75" customHeight="1">
      <c r="A106" s="332"/>
      <c r="B106" s="332"/>
      <c r="C106" s="332"/>
      <c r="D106" s="332"/>
      <c r="E106" s="332"/>
      <c r="F106" s="332"/>
      <c r="G106" s="334"/>
      <c r="H106" s="338">
        <v>9.5</v>
      </c>
      <c r="I106" s="401">
        <v>0.98536000000000001</v>
      </c>
      <c r="J106" s="593"/>
      <c r="K106" s="331">
        <v>9.5</v>
      </c>
      <c r="L106" s="404">
        <v>0.98258000000000001</v>
      </c>
      <c r="M106" s="334"/>
      <c r="N106" s="332"/>
      <c r="O106" s="561"/>
      <c r="P106" s="352">
        <v>9.5000000000000001E-2</v>
      </c>
      <c r="Q106" s="353">
        <f t="shared" si="9"/>
        <v>1.0002965377810382</v>
      </c>
      <c r="R106" s="587"/>
      <c r="S106" s="589">
        <f>+(Q111-Q101)/10</f>
        <v>3.607229144231283E-6</v>
      </c>
      <c r="T106" s="562"/>
    </row>
    <row r="107" spans="1:20" ht="18.75" customHeight="1">
      <c r="A107" s="332"/>
      <c r="B107" s="332"/>
      <c r="C107" s="332"/>
      <c r="D107" s="332"/>
      <c r="E107" s="332"/>
      <c r="F107" s="332"/>
      <c r="G107" s="334"/>
      <c r="H107" s="338">
        <v>9.6</v>
      </c>
      <c r="I107" s="401">
        <v>0.98524</v>
      </c>
      <c r="J107" s="593"/>
      <c r="K107" s="331">
        <v>9.6</v>
      </c>
      <c r="L107" s="404">
        <v>0.98243999999999998</v>
      </c>
      <c r="M107" s="334"/>
      <c r="N107" s="332"/>
      <c r="O107" s="561"/>
      <c r="P107" s="352">
        <v>9.6000000000000002E-2</v>
      </c>
      <c r="Q107" s="353">
        <f t="shared" si="9"/>
        <v>1.0003001450101825</v>
      </c>
      <c r="R107" s="587"/>
      <c r="S107" s="566"/>
      <c r="T107" s="562"/>
    </row>
    <row r="108" spans="1:20" ht="18.75" customHeight="1">
      <c r="A108" s="332"/>
      <c r="B108" s="332"/>
      <c r="C108" s="332"/>
      <c r="D108" s="332"/>
      <c r="E108" s="332"/>
      <c r="F108" s="332"/>
      <c r="G108" s="334"/>
      <c r="H108" s="338">
        <v>9.6999999999999993</v>
      </c>
      <c r="I108" s="401">
        <v>0.98512</v>
      </c>
      <c r="J108" s="593"/>
      <c r="K108" s="331">
        <v>9.6999999999999993</v>
      </c>
      <c r="L108" s="404">
        <v>0.98229</v>
      </c>
      <c r="M108" s="334"/>
      <c r="N108" s="332"/>
      <c r="O108" s="561"/>
      <c r="P108" s="352">
        <v>9.7000000000000003E-2</v>
      </c>
      <c r="Q108" s="353">
        <f t="shared" si="9"/>
        <v>1.0003037522393268</v>
      </c>
      <c r="R108" s="587"/>
      <c r="S108" s="566"/>
      <c r="T108" s="562"/>
    </row>
    <row r="109" spans="1:20" ht="18.75" customHeight="1">
      <c r="A109" s="332"/>
      <c r="B109" s="332"/>
      <c r="C109" s="332"/>
      <c r="D109" s="332"/>
      <c r="E109" s="332"/>
      <c r="F109" s="332"/>
      <c r="G109" s="334"/>
      <c r="H109" s="338">
        <v>9.8000000000000007</v>
      </c>
      <c r="I109" s="401">
        <v>0.98499999999999999</v>
      </c>
      <c r="J109" s="593"/>
      <c r="K109" s="331">
        <v>9.8000000000000007</v>
      </c>
      <c r="L109" s="404">
        <v>0.98214999999999997</v>
      </c>
      <c r="M109" s="334"/>
      <c r="N109" s="332"/>
      <c r="O109" s="561"/>
      <c r="P109" s="352">
        <v>9.8000000000000004E-2</v>
      </c>
      <c r="Q109" s="353">
        <f t="shared" si="9"/>
        <v>1.000307359468471</v>
      </c>
      <c r="R109" s="587"/>
      <c r="S109" s="566"/>
      <c r="T109" s="562"/>
    </row>
    <row r="110" spans="1:20" ht="18.75" customHeight="1">
      <c r="A110" s="332"/>
      <c r="B110" s="332"/>
      <c r="C110" s="332"/>
      <c r="D110" s="332"/>
      <c r="E110" s="332"/>
      <c r="F110" s="332"/>
      <c r="G110" s="334"/>
      <c r="H110" s="338">
        <v>9.9</v>
      </c>
      <c r="I110" s="401">
        <v>0.98487999999999998</v>
      </c>
      <c r="J110" s="593"/>
      <c r="K110" s="331">
        <v>9.9</v>
      </c>
      <c r="L110" s="404">
        <v>0.98201000000000005</v>
      </c>
      <c r="M110" s="334"/>
      <c r="N110" s="332"/>
      <c r="O110" s="561"/>
      <c r="P110" s="352">
        <v>9.9000000000000005E-2</v>
      </c>
      <c r="Q110" s="353">
        <f t="shared" si="9"/>
        <v>1.0003109666976153</v>
      </c>
      <c r="R110" s="587"/>
      <c r="S110" s="566"/>
      <c r="T110" s="562"/>
    </row>
    <row r="111" spans="1:20" ht="18.75" customHeight="1">
      <c r="A111" s="332"/>
      <c r="B111" s="332"/>
      <c r="C111" s="332"/>
      <c r="D111" s="332"/>
      <c r="E111" s="332"/>
      <c r="F111" s="332"/>
      <c r="G111" s="334"/>
      <c r="H111" s="337">
        <v>10</v>
      </c>
      <c r="I111" s="348">
        <v>0.98475999999999997</v>
      </c>
      <c r="J111" s="593"/>
      <c r="K111" s="330">
        <v>10</v>
      </c>
      <c r="L111" s="347">
        <v>0.98187000000000002</v>
      </c>
      <c r="M111" s="334"/>
      <c r="N111" s="332"/>
      <c r="O111" s="561"/>
      <c r="P111" s="350">
        <v>0.1</v>
      </c>
      <c r="Q111" s="354">
        <v>1.0003145739267592</v>
      </c>
      <c r="R111" s="587"/>
      <c r="S111" s="566"/>
      <c r="T111" s="566" t="s">
        <v>281</v>
      </c>
    </row>
    <row r="112" spans="1:20" ht="18.75" customHeight="1">
      <c r="A112" s="332"/>
      <c r="B112" s="332"/>
      <c r="C112" s="332"/>
      <c r="D112" s="332"/>
      <c r="E112" s="332"/>
      <c r="F112" s="332"/>
      <c r="G112" s="334"/>
      <c r="H112" s="338">
        <v>10.1</v>
      </c>
      <c r="I112" s="401">
        <v>0.98463000000000001</v>
      </c>
      <c r="J112" s="593"/>
      <c r="K112" s="331">
        <v>10.1</v>
      </c>
      <c r="L112" s="404">
        <v>0.98172000000000004</v>
      </c>
      <c r="M112" s="334"/>
      <c r="N112" s="332"/>
      <c r="O112" s="561"/>
      <c r="P112" s="352">
        <v>0.10100000000000001</v>
      </c>
      <c r="Q112" s="353">
        <f>+Q111+$S$116</f>
        <v>1.0003150475730276</v>
      </c>
      <c r="R112" s="587"/>
      <c r="S112" s="566"/>
      <c r="T112" s="562"/>
    </row>
    <row r="113" spans="1:20" ht="18.75" customHeight="1">
      <c r="A113" s="332"/>
      <c r="B113" s="332"/>
      <c r="C113" s="332"/>
      <c r="D113" s="332"/>
      <c r="E113" s="332"/>
      <c r="F113" s="332"/>
      <c r="G113" s="334"/>
      <c r="H113" s="338">
        <v>10.199999999999999</v>
      </c>
      <c r="I113" s="401">
        <v>0.98451999999999995</v>
      </c>
      <c r="J113" s="593"/>
      <c r="K113" s="331">
        <v>10.199999999999999</v>
      </c>
      <c r="L113" s="404">
        <v>0.98158000000000001</v>
      </c>
      <c r="M113" s="334"/>
      <c r="N113" s="332"/>
      <c r="O113" s="561"/>
      <c r="P113" s="352">
        <v>0.10199999999999999</v>
      </c>
      <c r="Q113" s="353">
        <f t="shared" ref="Q113:Q120" si="10">+Q112+$S$116</f>
        <v>1.000315521219296</v>
      </c>
      <c r="R113" s="587"/>
      <c r="S113" s="566"/>
      <c r="T113" s="562"/>
    </row>
    <row r="114" spans="1:20" ht="18.75" customHeight="1">
      <c r="A114" s="332"/>
      <c r="B114" s="332"/>
      <c r="C114" s="332"/>
      <c r="D114" s="332"/>
      <c r="E114" s="332"/>
      <c r="F114" s="332"/>
      <c r="G114" s="334"/>
      <c r="H114" s="338">
        <v>10.3</v>
      </c>
      <c r="I114" s="401">
        <v>0.98440000000000005</v>
      </c>
      <c r="J114" s="593"/>
      <c r="K114" s="331">
        <v>10.3</v>
      </c>
      <c r="L114" s="404">
        <v>0.98143999999999998</v>
      </c>
      <c r="M114" s="334"/>
      <c r="N114" s="332"/>
      <c r="O114" s="561"/>
      <c r="P114" s="352">
        <v>0.10299999999999999</v>
      </c>
      <c r="Q114" s="353">
        <f t="shared" si="10"/>
        <v>1.0003159948655644</v>
      </c>
      <c r="R114" s="587"/>
      <c r="S114" s="566"/>
      <c r="T114" s="562"/>
    </row>
    <row r="115" spans="1:20" ht="18.75" customHeight="1">
      <c r="A115" s="332"/>
      <c r="B115" s="332"/>
      <c r="C115" s="332"/>
      <c r="D115" s="332"/>
      <c r="E115" s="332"/>
      <c r="F115" s="332"/>
      <c r="G115" s="334"/>
      <c r="H115" s="338">
        <v>10.4</v>
      </c>
      <c r="I115" s="401">
        <v>0.98428000000000004</v>
      </c>
      <c r="J115" s="593"/>
      <c r="K115" s="331">
        <v>10.4</v>
      </c>
      <c r="L115" s="404">
        <v>0.98129999999999995</v>
      </c>
      <c r="M115" s="334"/>
      <c r="N115" s="332"/>
      <c r="O115" s="561"/>
      <c r="P115" s="352">
        <v>0.104</v>
      </c>
      <c r="Q115" s="353">
        <f t="shared" si="10"/>
        <v>1.0003164685118329</v>
      </c>
      <c r="R115" s="587"/>
      <c r="S115" s="566"/>
      <c r="T115" s="562"/>
    </row>
    <row r="116" spans="1:20" ht="18.75" customHeight="1">
      <c r="A116" s="332"/>
      <c r="B116" s="332"/>
      <c r="C116" s="332"/>
      <c r="D116" s="332"/>
      <c r="E116" s="332"/>
      <c r="F116" s="332"/>
      <c r="G116" s="334"/>
      <c r="H116" s="338">
        <v>10.5</v>
      </c>
      <c r="I116" s="401">
        <v>0.98416000000000003</v>
      </c>
      <c r="J116" s="593"/>
      <c r="K116" s="331">
        <v>10.5</v>
      </c>
      <c r="L116" s="404">
        <v>0.98116999999999999</v>
      </c>
      <c r="M116" s="334"/>
      <c r="N116" s="332"/>
      <c r="O116" s="561"/>
      <c r="P116" s="352">
        <v>0.105</v>
      </c>
      <c r="Q116" s="353">
        <f t="shared" si="10"/>
        <v>1.0003169421581013</v>
      </c>
      <c r="R116" s="587"/>
      <c r="S116" s="589">
        <f>+(Q121-Q111)/10</f>
        <v>4.7364626833967802E-7</v>
      </c>
      <c r="T116" s="562"/>
    </row>
    <row r="117" spans="1:20" ht="18.75" customHeight="1">
      <c r="A117" s="332"/>
      <c r="B117" s="332"/>
      <c r="C117" s="332"/>
      <c r="D117" s="332"/>
      <c r="E117" s="332"/>
      <c r="F117" s="332"/>
      <c r="G117" s="334"/>
      <c r="H117" s="338">
        <v>10.6</v>
      </c>
      <c r="I117" s="401">
        <v>0.98404000000000003</v>
      </c>
      <c r="J117" s="593"/>
      <c r="K117" s="331">
        <v>10.6</v>
      </c>
      <c r="L117" s="404">
        <v>0.98102999999999996</v>
      </c>
      <c r="M117" s="334"/>
      <c r="N117" s="332"/>
      <c r="O117" s="561"/>
      <c r="P117" s="352">
        <v>0.106</v>
      </c>
      <c r="Q117" s="353">
        <f t="shared" si="10"/>
        <v>1.0003174158043697</v>
      </c>
      <c r="R117" s="587"/>
      <c r="S117" s="566"/>
      <c r="T117" s="562"/>
    </row>
    <row r="118" spans="1:20" ht="18.75" customHeight="1">
      <c r="A118" s="332"/>
      <c r="B118" s="332"/>
      <c r="C118" s="332"/>
      <c r="D118" s="332"/>
      <c r="E118" s="332"/>
      <c r="F118" s="332"/>
      <c r="G118" s="334"/>
      <c r="H118" s="338">
        <v>10.7</v>
      </c>
      <c r="I118" s="401">
        <v>0.98390999999999995</v>
      </c>
      <c r="J118" s="593"/>
      <c r="K118" s="331">
        <v>10.7</v>
      </c>
      <c r="L118" s="404">
        <v>0.98089000000000004</v>
      </c>
      <c r="M118" s="334"/>
      <c r="N118" s="332"/>
      <c r="O118" s="561"/>
      <c r="P118" s="352">
        <v>0.107</v>
      </c>
      <c r="Q118" s="353">
        <f t="shared" si="10"/>
        <v>1.0003178894506382</v>
      </c>
      <c r="R118" s="587"/>
      <c r="S118" s="566"/>
      <c r="T118" s="562"/>
    </row>
    <row r="119" spans="1:20" ht="18.75" customHeight="1">
      <c r="A119" s="332"/>
      <c r="B119" s="332"/>
      <c r="C119" s="332"/>
      <c r="D119" s="332"/>
      <c r="E119" s="332"/>
      <c r="F119" s="332"/>
      <c r="G119" s="334"/>
      <c r="H119" s="338">
        <v>10.8</v>
      </c>
      <c r="I119" s="401">
        <v>0.98379000000000005</v>
      </c>
      <c r="J119" s="593"/>
      <c r="K119" s="331">
        <v>10.8</v>
      </c>
      <c r="L119" s="404">
        <v>0.98075000000000001</v>
      </c>
      <c r="M119" s="334"/>
      <c r="N119" s="332"/>
      <c r="O119" s="561"/>
      <c r="P119" s="352">
        <v>0.108</v>
      </c>
      <c r="Q119" s="353">
        <f t="shared" si="10"/>
        <v>1.0003183630969066</v>
      </c>
      <c r="R119" s="587"/>
      <c r="S119" s="566"/>
      <c r="T119" s="562"/>
    </row>
    <row r="120" spans="1:20" ht="18.75" customHeight="1">
      <c r="A120" s="332"/>
      <c r="B120" s="332"/>
      <c r="C120" s="332"/>
      <c r="D120" s="332"/>
      <c r="E120" s="332"/>
      <c r="F120" s="332"/>
      <c r="G120" s="334"/>
      <c r="H120" s="338">
        <v>10.9</v>
      </c>
      <c r="I120" s="401">
        <v>0.98367000000000004</v>
      </c>
      <c r="J120" s="593"/>
      <c r="K120" s="331">
        <v>10.9</v>
      </c>
      <c r="L120" s="404">
        <v>0.98060999999999998</v>
      </c>
      <c r="M120" s="334"/>
      <c r="N120" s="332"/>
      <c r="O120" s="561"/>
      <c r="P120" s="352">
        <v>0.109</v>
      </c>
      <c r="Q120" s="353">
        <f t="shared" si="10"/>
        <v>1.000318836743175</v>
      </c>
      <c r="R120" s="587"/>
      <c r="S120" s="566"/>
      <c r="T120" s="562"/>
    </row>
    <row r="121" spans="1:20" ht="18.75" customHeight="1">
      <c r="A121" s="332"/>
      <c r="B121" s="332"/>
      <c r="C121" s="332"/>
      <c r="D121" s="332"/>
      <c r="E121" s="332"/>
      <c r="F121" s="332"/>
      <c r="G121" s="334"/>
      <c r="H121" s="337">
        <v>11</v>
      </c>
      <c r="I121" s="348">
        <v>0.98355999999999999</v>
      </c>
      <c r="J121" s="593"/>
      <c r="K121" s="330">
        <v>11</v>
      </c>
      <c r="L121" s="347">
        <v>0.98046999999999995</v>
      </c>
      <c r="M121" s="334"/>
      <c r="N121" s="332"/>
      <c r="O121" s="561"/>
      <c r="P121" s="350">
        <v>0.11</v>
      </c>
      <c r="Q121" s="354">
        <v>1.0003193103894426</v>
      </c>
      <c r="R121" s="587"/>
      <c r="S121" s="566"/>
      <c r="T121" s="562"/>
    </row>
    <row r="122" spans="1:20" ht="18.75" customHeight="1">
      <c r="A122" s="332"/>
      <c r="B122" s="332"/>
      <c r="C122" s="332"/>
      <c r="D122" s="332"/>
      <c r="E122" s="332"/>
      <c r="F122" s="332"/>
      <c r="G122" s="334"/>
      <c r="H122" s="338">
        <v>11.1</v>
      </c>
      <c r="I122" s="401">
        <v>0.98343999999999998</v>
      </c>
      <c r="J122" s="593"/>
      <c r="K122" s="331">
        <v>11.1</v>
      </c>
      <c r="L122" s="404">
        <v>0.98033000000000003</v>
      </c>
      <c r="M122" s="334"/>
      <c r="N122" s="332"/>
      <c r="O122" s="561"/>
      <c r="P122" s="352">
        <v>0.111</v>
      </c>
      <c r="Q122" s="353">
        <f>+Q121+$S$126</f>
        <v>1.000319784035711</v>
      </c>
      <c r="R122" s="587"/>
      <c r="S122" s="566"/>
      <c r="T122" s="562"/>
    </row>
    <row r="123" spans="1:20" ht="18.75" customHeight="1">
      <c r="A123" s="332"/>
      <c r="B123" s="332"/>
      <c r="C123" s="332"/>
      <c r="D123" s="332"/>
      <c r="E123" s="332"/>
      <c r="F123" s="332"/>
      <c r="G123" s="334"/>
      <c r="H123" s="338">
        <v>11.2</v>
      </c>
      <c r="I123" s="401">
        <v>0.98331999999999997</v>
      </c>
      <c r="J123" s="593"/>
      <c r="K123" s="331">
        <v>11.2</v>
      </c>
      <c r="L123" s="404">
        <v>0.98019000000000001</v>
      </c>
      <c r="M123" s="334"/>
      <c r="N123" s="332"/>
      <c r="O123" s="561"/>
      <c r="P123" s="352">
        <v>0.112</v>
      </c>
      <c r="Q123" s="353">
        <f t="shared" ref="Q123:Q130" si="11">+Q122+$S$126</f>
        <v>1.0003202576819794</v>
      </c>
      <c r="R123" s="587"/>
      <c r="S123" s="566"/>
      <c r="T123" s="562"/>
    </row>
    <row r="124" spans="1:20" ht="18.75" customHeight="1">
      <c r="A124" s="332"/>
      <c r="B124" s="332"/>
      <c r="C124" s="332"/>
      <c r="D124" s="332"/>
      <c r="E124" s="332"/>
      <c r="F124" s="332"/>
      <c r="G124" s="334"/>
      <c r="H124" s="338">
        <v>11.3</v>
      </c>
      <c r="I124" s="401">
        <v>0.98319999999999996</v>
      </c>
      <c r="J124" s="593"/>
      <c r="K124" s="331">
        <v>11.3</v>
      </c>
      <c r="L124" s="404">
        <v>0.98006000000000004</v>
      </c>
      <c r="M124" s="334"/>
      <c r="N124" s="332"/>
      <c r="O124" s="561"/>
      <c r="P124" s="352">
        <v>0.113</v>
      </c>
      <c r="Q124" s="353">
        <f t="shared" si="11"/>
        <v>1.0003207313282478</v>
      </c>
      <c r="R124" s="587"/>
      <c r="S124" s="566"/>
      <c r="T124" s="562"/>
    </row>
    <row r="125" spans="1:20" ht="18.75" customHeight="1">
      <c r="A125" s="332"/>
      <c r="B125" s="364" t="s">
        <v>257</v>
      </c>
      <c r="C125" s="332"/>
      <c r="D125" s="332"/>
      <c r="E125" s="332"/>
      <c r="F125" s="332"/>
      <c r="G125" s="334"/>
      <c r="H125" s="338">
        <v>11.4</v>
      </c>
      <c r="I125" s="401">
        <v>0.98307999999999995</v>
      </c>
      <c r="J125" s="593"/>
      <c r="K125" s="331">
        <v>11.4</v>
      </c>
      <c r="L125" s="404">
        <v>0.97992000000000001</v>
      </c>
      <c r="M125" s="334"/>
      <c r="N125" s="332"/>
      <c r="O125" s="561"/>
      <c r="P125" s="352">
        <v>0.114</v>
      </c>
      <c r="Q125" s="353">
        <f t="shared" si="11"/>
        <v>1.0003212049745163</v>
      </c>
      <c r="R125" s="587"/>
      <c r="S125" s="589"/>
      <c r="T125" s="562"/>
    </row>
    <row r="126" spans="1:20" ht="18.75" customHeight="1">
      <c r="A126" s="332"/>
      <c r="B126" s="332"/>
      <c r="C126" s="332"/>
      <c r="D126" s="332"/>
      <c r="E126" s="332"/>
      <c r="F126" s="332"/>
      <c r="G126" s="334"/>
      <c r="H126" s="338">
        <v>11.5</v>
      </c>
      <c r="I126" s="401">
        <v>0.98295999999999994</v>
      </c>
      <c r="J126" s="593"/>
      <c r="K126" s="331">
        <v>11.5</v>
      </c>
      <c r="L126" s="404">
        <v>0.97977999999999998</v>
      </c>
      <c r="M126" s="334"/>
      <c r="N126" s="332"/>
      <c r="O126" s="561"/>
      <c r="P126" s="352">
        <v>0.115</v>
      </c>
      <c r="Q126" s="353">
        <f t="shared" si="11"/>
        <v>1.0003216786207847</v>
      </c>
      <c r="R126" s="587"/>
      <c r="S126" s="589">
        <f>+(Q131-Q121)/10</f>
        <v>4.7364626833967802E-7</v>
      </c>
      <c r="T126" s="562"/>
    </row>
    <row r="127" spans="1:20" ht="18.75" customHeight="1">
      <c r="A127" s="332"/>
      <c r="B127" s="332"/>
      <c r="C127" s="332"/>
      <c r="D127" s="332"/>
      <c r="E127" s="332"/>
      <c r="F127" s="332"/>
      <c r="G127" s="334"/>
      <c r="H127" s="338">
        <v>11.6</v>
      </c>
      <c r="I127" s="401">
        <v>0.98285</v>
      </c>
      <c r="J127" s="593"/>
      <c r="K127" s="331">
        <v>11.6</v>
      </c>
      <c r="L127" s="404">
        <v>0.97963999999999996</v>
      </c>
      <c r="M127" s="334"/>
      <c r="N127" s="332"/>
      <c r="O127" s="561"/>
      <c r="P127" s="352">
        <v>0.11600000000000001</v>
      </c>
      <c r="Q127" s="353">
        <f t="shared" si="11"/>
        <v>1.0003221522670531</v>
      </c>
      <c r="R127" s="587"/>
      <c r="S127" s="566"/>
      <c r="T127" s="562"/>
    </row>
    <row r="128" spans="1:20" ht="18.75" customHeight="1">
      <c r="A128" s="332"/>
      <c r="B128" s="549" t="s">
        <v>258</v>
      </c>
      <c r="C128" s="549"/>
      <c r="D128" s="549"/>
      <c r="E128" s="549"/>
      <c r="F128" s="549"/>
      <c r="G128" s="334"/>
      <c r="H128" s="338">
        <v>11.7</v>
      </c>
      <c r="I128" s="401">
        <v>0.98272999999999999</v>
      </c>
      <c r="J128" s="593"/>
      <c r="K128" s="331">
        <v>11.7</v>
      </c>
      <c r="L128" s="404">
        <v>0.97950999999999999</v>
      </c>
      <c r="M128" s="334"/>
      <c r="N128" s="332"/>
      <c r="O128" s="561"/>
      <c r="P128" s="352">
        <v>0.11700000000000001</v>
      </c>
      <c r="Q128" s="353">
        <f t="shared" si="11"/>
        <v>1.0003226259133216</v>
      </c>
      <c r="R128" s="587"/>
      <c r="S128" s="566"/>
      <c r="T128" s="562"/>
    </row>
    <row r="129" spans="1:20" ht="18.75" customHeight="1">
      <c r="A129" s="332"/>
      <c r="B129" s="332"/>
      <c r="C129" s="332"/>
      <c r="D129" s="332"/>
      <c r="E129" s="332"/>
      <c r="F129" s="332"/>
      <c r="G129" s="334"/>
      <c r="H129" s="338">
        <v>11.8</v>
      </c>
      <c r="I129" s="401">
        <v>0.98260999999999998</v>
      </c>
      <c r="J129" s="593"/>
      <c r="K129" s="331">
        <v>11.8</v>
      </c>
      <c r="L129" s="404">
        <v>0.97936999999999996</v>
      </c>
      <c r="M129" s="334"/>
      <c r="N129" s="332"/>
      <c r="O129" s="561"/>
      <c r="P129" s="352">
        <v>0.11799999999999999</v>
      </c>
      <c r="Q129" s="353">
        <f t="shared" si="11"/>
        <v>1.00032309955959</v>
      </c>
      <c r="R129" s="587"/>
      <c r="S129" s="566"/>
      <c r="T129" s="562"/>
    </row>
    <row r="130" spans="1:20" ht="18.75" customHeight="1" thickBot="1">
      <c r="A130" s="332"/>
      <c r="B130" s="393" t="s">
        <v>259</v>
      </c>
      <c r="C130" s="332"/>
      <c r="D130" s="332"/>
      <c r="E130" s="332"/>
      <c r="F130" s="332"/>
      <c r="G130" s="334"/>
      <c r="H130" s="338">
        <v>11.9</v>
      </c>
      <c r="I130" s="401">
        <v>0.98250000000000004</v>
      </c>
      <c r="J130" s="594"/>
      <c r="K130" s="331">
        <v>11.9</v>
      </c>
      <c r="L130" s="404">
        <v>0.97923000000000004</v>
      </c>
      <c r="M130" s="334"/>
      <c r="N130" s="332"/>
      <c r="O130" s="561"/>
      <c r="P130" s="352">
        <v>0.11899999999999999</v>
      </c>
      <c r="Q130" s="353">
        <f t="shared" si="11"/>
        <v>1.0003235732058584</v>
      </c>
      <c r="R130" s="587"/>
      <c r="S130" s="566"/>
      <c r="T130" s="562"/>
    </row>
    <row r="131" spans="1:20" ht="18.75" customHeight="1">
      <c r="A131" s="332"/>
      <c r="B131" s="393" t="s">
        <v>260</v>
      </c>
      <c r="C131" s="332"/>
      <c r="D131" s="332"/>
      <c r="E131" s="332"/>
      <c r="F131" s="332"/>
      <c r="G131" s="334"/>
      <c r="H131" s="337">
        <v>12</v>
      </c>
      <c r="I131" s="348">
        <v>0.98238000000000003</v>
      </c>
      <c r="J131" s="592" t="s">
        <v>284</v>
      </c>
      <c r="K131" s="330">
        <v>12</v>
      </c>
      <c r="L131" s="347">
        <v>0.97909999999999997</v>
      </c>
      <c r="M131" s="334"/>
      <c r="N131" s="332"/>
      <c r="O131" s="561"/>
      <c r="P131" s="350">
        <v>0.12</v>
      </c>
      <c r="Q131" s="354">
        <v>1.0003240468521259</v>
      </c>
      <c r="R131" s="587"/>
      <c r="S131" s="589"/>
      <c r="T131" s="562"/>
    </row>
    <row r="132" spans="1:20" ht="18.75" customHeight="1">
      <c r="A132" s="332"/>
      <c r="B132" s="393" t="s">
        <v>261</v>
      </c>
      <c r="C132" s="332"/>
      <c r="D132" s="332"/>
      <c r="E132" s="332"/>
      <c r="F132" s="332"/>
      <c r="G132" s="334"/>
      <c r="H132" s="338">
        <v>12.1</v>
      </c>
      <c r="I132" s="401">
        <v>0.98226000000000002</v>
      </c>
      <c r="J132" s="593"/>
      <c r="K132" s="331">
        <v>12.1</v>
      </c>
      <c r="L132" s="404">
        <v>0.97896000000000005</v>
      </c>
      <c r="M132" s="334"/>
      <c r="N132" s="332"/>
      <c r="O132" s="561"/>
      <c r="P132" s="352">
        <v>0.121</v>
      </c>
      <c r="Q132" s="353">
        <f>+Q131+$S$136</f>
        <v>1.0003254252185512</v>
      </c>
      <c r="R132" s="587"/>
      <c r="S132" s="566"/>
      <c r="T132" s="562"/>
    </row>
    <row r="133" spans="1:20" ht="18.75" customHeight="1">
      <c r="A133" s="332"/>
      <c r="B133" s="393" t="s">
        <v>262</v>
      </c>
      <c r="C133" s="332"/>
      <c r="D133" s="332"/>
      <c r="E133" s="332"/>
      <c r="F133" s="332"/>
      <c r="G133" s="334"/>
      <c r="H133" s="338">
        <v>12.2</v>
      </c>
      <c r="I133" s="401">
        <v>0.98214000000000001</v>
      </c>
      <c r="J133" s="593"/>
      <c r="K133" s="331">
        <v>12.2</v>
      </c>
      <c r="L133" s="404">
        <v>0.97882999999999998</v>
      </c>
      <c r="M133" s="334"/>
      <c r="N133" s="332"/>
      <c r="O133" s="561"/>
      <c r="P133" s="352">
        <v>0.122</v>
      </c>
      <c r="Q133" s="353">
        <f t="shared" ref="Q133:Q140" si="12">+Q132+$S$136</f>
        <v>1.0003268035849764</v>
      </c>
      <c r="R133" s="587"/>
      <c r="S133" s="566"/>
      <c r="T133" s="562"/>
    </row>
    <row r="134" spans="1:20" ht="18.75" customHeight="1">
      <c r="A134" s="332"/>
      <c r="B134" s="393" t="s">
        <v>263</v>
      </c>
      <c r="C134" s="332"/>
      <c r="D134" s="332"/>
      <c r="E134" s="332"/>
      <c r="F134" s="332"/>
      <c r="G134" s="334"/>
      <c r="H134" s="338">
        <v>12.3</v>
      </c>
      <c r="I134" s="401">
        <v>0.98202999999999996</v>
      </c>
      <c r="J134" s="593"/>
      <c r="K134" s="331">
        <v>12.3</v>
      </c>
      <c r="L134" s="404">
        <v>0.97868999999999995</v>
      </c>
      <c r="M134" s="334"/>
      <c r="N134" s="332"/>
      <c r="O134" s="561"/>
      <c r="P134" s="352">
        <v>0.123</v>
      </c>
      <c r="Q134" s="353">
        <f t="shared" si="12"/>
        <v>1.0003281819514016</v>
      </c>
      <c r="R134" s="587"/>
      <c r="S134" s="566"/>
      <c r="T134" s="562"/>
    </row>
    <row r="135" spans="1:20" ht="18.75" customHeight="1">
      <c r="A135" s="332"/>
      <c r="B135" s="332"/>
      <c r="C135" s="332"/>
      <c r="D135" s="332"/>
      <c r="E135" s="332"/>
      <c r="F135" s="332"/>
      <c r="G135" s="334"/>
      <c r="H135" s="338">
        <v>12.4</v>
      </c>
      <c r="I135" s="401">
        <v>0.98190999999999995</v>
      </c>
      <c r="J135" s="593"/>
      <c r="K135" s="331">
        <v>12.4</v>
      </c>
      <c r="L135" s="404">
        <v>0.97855000000000003</v>
      </c>
      <c r="M135" s="334"/>
      <c r="N135" s="332"/>
      <c r="O135" s="561"/>
      <c r="P135" s="352">
        <v>0.124</v>
      </c>
      <c r="Q135" s="353">
        <f t="shared" si="12"/>
        <v>1.0003295603178268</v>
      </c>
      <c r="R135" s="587"/>
      <c r="S135" s="566"/>
      <c r="T135" s="562"/>
    </row>
    <row r="136" spans="1:20" ht="18.75" customHeight="1">
      <c r="A136" s="332"/>
      <c r="B136" s="332"/>
      <c r="C136" s="332"/>
      <c r="D136" s="332"/>
      <c r="E136" s="332"/>
      <c r="F136" s="332"/>
      <c r="G136" s="334"/>
      <c r="H136" s="338">
        <v>12.5</v>
      </c>
      <c r="I136" s="401">
        <v>0.98180000000000001</v>
      </c>
      <c r="J136" s="593"/>
      <c r="K136" s="331">
        <v>12.5</v>
      </c>
      <c r="L136" s="404">
        <v>0.97841999999999996</v>
      </c>
      <c r="M136" s="334"/>
      <c r="N136" s="332"/>
      <c r="O136" s="561"/>
      <c r="P136" s="352">
        <v>0.125</v>
      </c>
      <c r="Q136" s="353">
        <f t="shared" si="12"/>
        <v>1.000330938684252</v>
      </c>
      <c r="R136" s="587"/>
      <c r="S136" s="589">
        <f>+(Q141-Q131)/10</f>
        <v>1.3783664253086413E-6</v>
      </c>
      <c r="T136" s="562"/>
    </row>
    <row r="137" spans="1:20" ht="18.75" customHeight="1">
      <c r="A137" s="332"/>
      <c r="B137" s="332"/>
      <c r="C137" s="332"/>
      <c r="D137" s="332"/>
      <c r="E137" s="332"/>
      <c r="F137" s="332"/>
      <c r="G137" s="334"/>
      <c r="H137" s="338">
        <v>12.6</v>
      </c>
      <c r="I137" s="401">
        <v>0.98168</v>
      </c>
      <c r="J137" s="593"/>
      <c r="K137" s="331">
        <v>12.6</v>
      </c>
      <c r="L137" s="404">
        <v>0.97828000000000004</v>
      </c>
      <c r="M137" s="334"/>
      <c r="N137" s="332"/>
      <c r="O137" s="561"/>
      <c r="P137" s="352">
        <v>0.126</v>
      </c>
      <c r="Q137" s="353">
        <f t="shared" si="12"/>
        <v>1.0003323170506773</v>
      </c>
      <c r="R137" s="587"/>
      <c r="S137" s="566"/>
      <c r="T137" s="562"/>
    </row>
    <row r="138" spans="1:20" ht="18.75" customHeight="1">
      <c r="A138" s="332"/>
      <c r="B138" s="332"/>
      <c r="C138" s="332"/>
      <c r="D138" s="332"/>
      <c r="E138" s="332"/>
      <c r="F138" s="332"/>
      <c r="G138" s="334"/>
      <c r="H138" s="338">
        <v>12.7</v>
      </c>
      <c r="I138" s="401">
        <v>0.98155999999999999</v>
      </c>
      <c r="J138" s="593"/>
      <c r="K138" s="331">
        <v>12.7</v>
      </c>
      <c r="L138" s="404">
        <v>0.97814999999999996</v>
      </c>
      <c r="M138" s="334"/>
      <c r="N138" s="332"/>
      <c r="O138" s="561"/>
      <c r="P138" s="352">
        <v>0.127</v>
      </c>
      <c r="Q138" s="353">
        <f t="shared" si="12"/>
        <v>1.0003336954171025</v>
      </c>
      <c r="R138" s="587"/>
      <c r="S138" s="566"/>
      <c r="T138" s="562"/>
    </row>
    <row r="139" spans="1:20" ht="18.75" customHeight="1">
      <c r="A139" s="332"/>
      <c r="B139" s="332"/>
      <c r="C139" s="332"/>
      <c r="D139" s="332"/>
      <c r="E139" s="332"/>
      <c r="F139" s="332"/>
      <c r="G139" s="334"/>
      <c r="H139" s="338">
        <v>12.8</v>
      </c>
      <c r="I139" s="401">
        <v>0.98145000000000004</v>
      </c>
      <c r="J139" s="593"/>
      <c r="K139" s="331">
        <v>12.8</v>
      </c>
      <c r="L139" s="404">
        <v>0.97801000000000005</v>
      </c>
      <c r="M139" s="334"/>
      <c r="N139" s="332"/>
      <c r="O139" s="561"/>
      <c r="P139" s="352">
        <v>0.128</v>
      </c>
      <c r="Q139" s="353">
        <f t="shared" si="12"/>
        <v>1.0003350737835277</v>
      </c>
      <c r="R139" s="587"/>
      <c r="S139" s="566"/>
      <c r="T139" s="562"/>
    </row>
    <row r="140" spans="1:20" ht="18.75" customHeight="1">
      <c r="A140" s="332"/>
      <c r="B140" s="332"/>
      <c r="C140" s="332"/>
      <c r="D140" s="332"/>
      <c r="E140" s="332"/>
      <c r="F140" s="332"/>
      <c r="G140" s="334"/>
      <c r="H140" s="338">
        <v>12.9</v>
      </c>
      <c r="I140" s="401">
        <v>0.98133000000000004</v>
      </c>
      <c r="J140" s="593"/>
      <c r="K140" s="331">
        <v>12.9</v>
      </c>
      <c r="L140" s="404">
        <v>0.97787999999999997</v>
      </c>
      <c r="M140" s="334"/>
      <c r="N140" s="332"/>
      <c r="O140" s="561"/>
      <c r="P140" s="352">
        <v>0.129</v>
      </c>
      <c r="Q140" s="353">
        <f t="shared" si="12"/>
        <v>1.0003364521499529</v>
      </c>
      <c r="R140" s="587"/>
      <c r="S140" s="566"/>
      <c r="T140" s="562"/>
    </row>
    <row r="141" spans="1:20" ht="18.75" customHeight="1">
      <c r="A141" s="332"/>
      <c r="B141" s="332"/>
      <c r="C141" s="332"/>
      <c r="D141" s="332"/>
      <c r="E141" s="332"/>
      <c r="F141" s="332"/>
      <c r="G141" s="334"/>
      <c r="H141" s="337">
        <v>13</v>
      </c>
      <c r="I141" s="348">
        <v>0.98121999999999998</v>
      </c>
      <c r="J141" s="593"/>
      <c r="K141" s="330">
        <v>13</v>
      </c>
      <c r="L141" s="347">
        <v>0.97775000000000001</v>
      </c>
      <c r="M141" s="334"/>
      <c r="N141" s="332"/>
      <c r="O141" s="561"/>
      <c r="P141" s="350">
        <v>0.13</v>
      </c>
      <c r="Q141" s="354">
        <v>1.000337830516379</v>
      </c>
      <c r="R141" s="587"/>
      <c r="S141" s="566"/>
      <c r="T141" s="562"/>
    </row>
    <row r="142" spans="1:20" ht="18.75" customHeight="1">
      <c r="A142" s="332"/>
      <c r="B142" s="332"/>
      <c r="C142" s="332"/>
      <c r="D142" s="332"/>
      <c r="E142" s="332"/>
      <c r="F142" s="332"/>
      <c r="G142" s="334"/>
      <c r="H142" s="338">
        <v>13.1</v>
      </c>
      <c r="I142" s="401">
        <v>0.98111000000000004</v>
      </c>
      <c r="J142" s="593"/>
      <c r="K142" s="331">
        <v>13.1</v>
      </c>
      <c r="L142" s="404">
        <v>0.97760999999999998</v>
      </c>
      <c r="M142" s="334"/>
      <c r="N142" s="332"/>
      <c r="O142" s="561"/>
      <c r="P142" s="352">
        <v>0.13100000000000001</v>
      </c>
      <c r="Q142" s="353">
        <f>+Q141+$S$146</f>
        <v>1.0003401136029613</v>
      </c>
      <c r="R142" s="587"/>
      <c r="S142" s="566"/>
      <c r="T142" s="562"/>
    </row>
    <row r="143" spans="1:20" ht="18.75" customHeight="1">
      <c r="A143" s="332"/>
      <c r="B143" s="332"/>
      <c r="C143" s="332"/>
      <c r="D143" s="332"/>
      <c r="E143" s="332"/>
      <c r="F143" s="332"/>
      <c r="G143" s="334"/>
      <c r="H143" s="338">
        <v>13.2</v>
      </c>
      <c r="I143" s="401">
        <v>0.98099999999999998</v>
      </c>
      <c r="J143" s="593"/>
      <c r="K143" s="331">
        <v>13.2</v>
      </c>
      <c r="L143" s="404">
        <v>0.97748000000000002</v>
      </c>
      <c r="M143" s="334"/>
      <c r="N143" s="332"/>
      <c r="O143" s="561"/>
      <c r="P143" s="352">
        <v>0.13200000000000001</v>
      </c>
      <c r="Q143" s="353">
        <f t="shared" ref="Q143:Q150" si="13">+Q142+$S$146</f>
        <v>1.0003423966895435</v>
      </c>
      <c r="R143" s="587"/>
      <c r="S143" s="566"/>
      <c r="T143" s="562"/>
    </row>
    <row r="144" spans="1:20" ht="18.75" customHeight="1">
      <c r="A144" s="332"/>
      <c r="B144" s="332"/>
      <c r="C144" s="332"/>
      <c r="D144" s="332"/>
      <c r="E144" s="332"/>
      <c r="F144" s="332"/>
      <c r="G144" s="334"/>
      <c r="H144" s="338">
        <v>13.3</v>
      </c>
      <c r="I144" s="401">
        <v>0.98089000000000004</v>
      </c>
      <c r="J144" s="593"/>
      <c r="K144" s="331">
        <v>13.3</v>
      </c>
      <c r="L144" s="404">
        <v>0.97735000000000005</v>
      </c>
      <c r="M144" s="334"/>
      <c r="N144" s="332"/>
      <c r="O144" s="561"/>
      <c r="P144" s="352">
        <v>0.13300000000000001</v>
      </c>
      <c r="Q144" s="353">
        <f t="shared" si="13"/>
        <v>1.0003446797761257</v>
      </c>
      <c r="R144" s="587"/>
      <c r="S144" s="566"/>
      <c r="T144" s="562"/>
    </row>
    <row r="145" spans="1:20" ht="18.75" customHeight="1">
      <c r="A145" s="332"/>
      <c r="B145" s="332"/>
      <c r="C145" s="332"/>
      <c r="D145" s="332"/>
      <c r="E145" s="332"/>
      <c r="F145" s="332"/>
      <c r="G145" s="334"/>
      <c r="H145" s="338">
        <v>13.4</v>
      </c>
      <c r="I145" s="401">
        <v>0.98077000000000003</v>
      </c>
      <c r="J145" s="593"/>
      <c r="K145" s="331">
        <v>13.4</v>
      </c>
      <c r="L145" s="404">
        <v>0.97721999999999998</v>
      </c>
      <c r="M145" s="334"/>
      <c r="N145" s="332"/>
      <c r="O145" s="561"/>
      <c r="P145" s="352">
        <v>0.13400000000000001</v>
      </c>
      <c r="Q145" s="353">
        <f t="shared" si="13"/>
        <v>1.000346962862708</v>
      </c>
      <c r="R145" s="587"/>
      <c r="S145" s="566"/>
      <c r="T145" s="562"/>
    </row>
    <row r="146" spans="1:20" ht="18.75" customHeight="1">
      <c r="A146" s="332"/>
      <c r="B146" s="332"/>
      <c r="C146" s="332"/>
      <c r="D146" s="332"/>
      <c r="E146" s="332"/>
      <c r="F146" s="332"/>
      <c r="G146" s="334"/>
      <c r="H146" s="338">
        <v>13.5</v>
      </c>
      <c r="I146" s="401">
        <v>0.98065999999999998</v>
      </c>
      <c r="J146" s="593"/>
      <c r="K146" s="331">
        <v>13.5</v>
      </c>
      <c r="L146" s="404">
        <v>0.97709000000000001</v>
      </c>
      <c r="M146" s="334"/>
      <c r="N146" s="332"/>
      <c r="O146" s="561"/>
      <c r="P146" s="352">
        <v>0.13500000000000001</v>
      </c>
      <c r="Q146" s="353">
        <f t="shared" si="13"/>
        <v>1.0003492459492902</v>
      </c>
      <c r="R146" s="587"/>
      <c r="S146" s="589">
        <f>+(Q151-Q141)/10</f>
        <v>2.2830865821887867E-6</v>
      </c>
      <c r="T146" s="562"/>
    </row>
    <row r="147" spans="1:20" ht="18.75" customHeight="1">
      <c r="A147" s="332"/>
      <c r="B147" s="332"/>
      <c r="C147" s="332"/>
      <c r="D147" s="332"/>
      <c r="E147" s="332"/>
      <c r="F147" s="332"/>
      <c r="G147" s="334"/>
      <c r="H147" s="338">
        <v>13.6</v>
      </c>
      <c r="I147" s="401">
        <v>0.98053999999999997</v>
      </c>
      <c r="J147" s="593"/>
      <c r="K147" s="331">
        <v>13.6</v>
      </c>
      <c r="L147" s="404">
        <v>0.97696000000000005</v>
      </c>
      <c r="M147" s="334"/>
      <c r="N147" s="332"/>
      <c r="O147" s="561"/>
      <c r="P147" s="352">
        <v>0.13600000000000001</v>
      </c>
      <c r="Q147" s="353">
        <f t="shared" si="13"/>
        <v>1.0003515290358724</v>
      </c>
      <c r="R147" s="587"/>
      <c r="S147" s="566"/>
      <c r="T147" s="562"/>
    </row>
    <row r="148" spans="1:20" ht="18.75" customHeight="1">
      <c r="A148" s="332"/>
      <c r="B148" s="332"/>
      <c r="C148" s="332"/>
      <c r="D148" s="332"/>
      <c r="E148" s="332"/>
      <c r="F148" s="332"/>
      <c r="G148" s="334"/>
      <c r="H148" s="338">
        <v>13.7</v>
      </c>
      <c r="I148" s="401">
        <v>0.98043000000000002</v>
      </c>
      <c r="J148" s="593"/>
      <c r="K148" s="331">
        <v>13.7</v>
      </c>
      <c r="L148" s="404">
        <v>0.97682999999999998</v>
      </c>
      <c r="M148" s="334"/>
      <c r="N148" s="332"/>
      <c r="O148" s="561"/>
      <c r="P148" s="352">
        <v>0.13700000000000001</v>
      </c>
      <c r="Q148" s="353">
        <f t="shared" si="13"/>
        <v>1.0003538121224547</v>
      </c>
      <c r="R148" s="587"/>
      <c r="S148" s="566"/>
      <c r="T148" s="562"/>
    </row>
    <row r="149" spans="1:20" ht="18.75" customHeight="1">
      <c r="A149" s="332"/>
      <c r="B149" s="332"/>
      <c r="C149" s="332"/>
      <c r="D149" s="332"/>
      <c r="E149" s="332"/>
      <c r="F149" s="332"/>
      <c r="G149" s="334"/>
      <c r="H149" s="338">
        <v>13.8</v>
      </c>
      <c r="I149" s="401">
        <v>0.98031000000000001</v>
      </c>
      <c r="J149" s="593"/>
      <c r="K149" s="331">
        <v>13.8</v>
      </c>
      <c r="L149" s="404">
        <v>0.97670000000000001</v>
      </c>
      <c r="M149" s="334"/>
      <c r="N149" s="332"/>
      <c r="O149" s="561"/>
      <c r="P149" s="352">
        <v>0.13800000000000001</v>
      </c>
      <c r="Q149" s="353">
        <f t="shared" si="13"/>
        <v>1.0003560952090369</v>
      </c>
      <c r="R149" s="587"/>
      <c r="S149" s="566"/>
      <c r="T149" s="562"/>
    </row>
    <row r="150" spans="1:20" ht="18.75" customHeight="1">
      <c r="A150" s="332"/>
      <c r="B150" s="364" t="s">
        <v>264</v>
      </c>
      <c r="C150" s="332"/>
      <c r="D150" s="332"/>
      <c r="E150" s="332"/>
      <c r="F150" s="332"/>
      <c r="G150" s="334"/>
      <c r="H150" s="338">
        <v>13.9</v>
      </c>
      <c r="I150" s="401">
        <v>0.98019999999999996</v>
      </c>
      <c r="J150" s="593"/>
      <c r="K150" s="331">
        <v>13.9</v>
      </c>
      <c r="L150" s="404">
        <v>0.97657000000000005</v>
      </c>
      <c r="M150" s="334"/>
      <c r="N150" s="332"/>
      <c r="O150" s="561"/>
      <c r="P150" s="352">
        <v>0.13900000000000001</v>
      </c>
      <c r="Q150" s="353">
        <f t="shared" si="13"/>
        <v>1.0003583782956191</v>
      </c>
      <c r="R150" s="587"/>
      <c r="S150" s="566"/>
      <c r="T150" s="562"/>
    </row>
    <row r="151" spans="1:20" ht="18.75" customHeight="1">
      <c r="A151" s="332"/>
      <c r="B151" s="332"/>
      <c r="C151" s="332"/>
      <c r="D151" s="332"/>
      <c r="E151" s="332"/>
      <c r="F151" s="332"/>
      <c r="G151" s="334"/>
      <c r="H151" s="337">
        <v>14</v>
      </c>
      <c r="I151" s="348">
        <v>0.98009000000000002</v>
      </c>
      <c r="J151" s="593"/>
      <c r="K151" s="330">
        <v>14</v>
      </c>
      <c r="L151" s="347">
        <v>0.97643000000000002</v>
      </c>
      <c r="M151" s="334"/>
      <c r="N151" s="332"/>
      <c r="O151" s="561"/>
      <c r="P151" s="350">
        <v>0.14000000000000001</v>
      </c>
      <c r="Q151" s="354">
        <v>1.0003606613822009</v>
      </c>
      <c r="R151" s="587"/>
      <c r="S151" s="566"/>
      <c r="T151" s="562"/>
    </row>
    <row r="152" spans="1:20" ht="18.75" customHeight="1">
      <c r="A152" s="332"/>
      <c r="B152" s="332"/>
      <c r="C152" s="332"/>
      <c r="D152" s="332"/>
      <c r="E152" s="332"/>
      <c r="F152" s="332"/>
      <c r="G152" s="334"/>
      <c r="H152" s="338">
        <v>14.1</v>
      </c>
      <c r="I152" s="401">
        <v>0.97997999999999996</v>
      </c>
      <c r="J152" s="593"/>
      <c r="K152" s="331">
        <v>14.1</v>
      </c>
      <c r="L152" s="404">
        <v>0.97629999999999995</v>
      </c>
      <c r="M152" s="334"/>
      <c r="N152" s="332"/>
      <c r="O152" s="561"/>
      <c r="P152" s="352">
        <v>0.14099999999999999</v>
      </c>
      <c r="Q152" s="353">
        <f>+Q151+$S$156</f>
        <v>1.0003629444687832</v>
      </c>
      <c r="R152" s="587"/>
      <c r="S152" s="566"/>
      <c r="T152" s="562"/>
    </row>
    <row r="153" spans="1:20" ht="18.75" customHeight="1">
      <c r="A153" s="332"/>
      <c r="B153" s="334" t="s">
        <v>265</v>
      </c>
      <c r="C153" s="332"/>
      <c r="D153" s="332"/>
      <c r="E153" s="332"/>
      <c r="F153" s="332"/>
      <c r="G153" s="334"/>
      <c r="H153" s="338">
        <v>14.2</v>
      </c>
      <c r="I153" s="401">
        <v>0.97987000000000002</v>
      </c>
      <c r="J153" s="593"/>
      <c r="K153" s="331">
        <v>14.2</v>
      </c>
      <c r="L153" s="404">
        <v>0.97616999999999998</v>
      </c>
      <c r="M153" s="334"/>
      <c r="N153" s="332"/>
      <c r="O153" s="561"/>
      <c r="P153" s="352">
        <v>0.14199999999999999</v>
      </c>
      <c r="Q153" s="353">
        <f t="shared" ref="Q153:Q160" si="14">+Q152+$S$156</f>
        <v>1.0003652275553654</v>
      </c>
      <c r="R153" s="587"/>
      <c r="S153" s="566"/>
      <c r="T153" s="562"/>
    </row>
    <row r="154" spans="1:20" ht="18.75" customHeight="1">
      <c r="A154" s="332"/>
      <c r="B154" s="334" t="s">
        <v>266</v>
      </c>
      <c r="C154" s="332"/>
      <c r="D154" s="332"/>
      <c r="E154" s="332"/>
      <c r="F154" s="332"/>
      <c r="G154" s="334"/>
      <c r="H154" s="338">
        <v>14.3</v>
      </c>
      <c r="I154" s="401">
        <v>0.97975000000000001</v>
      </c>
      <c r="J154" s="593"/>
      <c r="K154" s="331">
        <v>14.3</v>
      </c>
      <c r="L154" s="404">
        <v>0.97604000000000002</v>
      </c>
      <c r="M154" s="334"/>
      <c r="N154" s="332"/>
      <c r="O154" s="561"/>
      <c r="P154" s="352">
        <v>0.14299999999999999</v>
      </c>
      <c r="Q154" s="353">
        <f t="shared" si="14"/>
        <v>1.0003675106419476</v>
      </c>
      <c r="R154" s="587"/>
      <c r="S154" s="566"/>
      <c r="T154" s="562"/>
    </row>
    <row r="155" spans="1:20" ht="18.75" customHeight="1">
      <c r="A155" s="332"/>
      <c r="B155" s="334" t="s">
        <v>267</v>
      </c>
      <c r="C155" s="332"/>
      <c r="D155" s="332"/>
      <c r="E155" s="332"/>
      <c r="F155" s="332"/>
      <c r="G155" s="334"/>
      <c r="H155" s="338">
        <v>14.4</v>
      </c>
      <c r="I155" s="401">
        <v>0.97963999999999996</v>
      </c>
      <c r="J155" s="593"/>
      <c r="K155" s="331">
        <v>14.4</v>
      </c>
      <c r="L155" s="404">
        <v>0.97591000000000006</v>
      </c>
      <c r="M155" s="334"/>
      <c r="N155" s="332"/>
      <c r="O155" s="561"/>
      <c r="P155" s="352">
        <v>0.14399999999999999</v>
      </c>
      <c r="Q155" s="353">
        <f t="shared" si="14"/>
        <v>1.0003697937285299</v>
      </c>
      <c r="R155" s="587"/>
      <c r="S155" s="566"/>
      <c r="T155" s="562"/>
    </row>
    <row r="156" spans="1:20" ht="18.75" customHeight="1">
      <c r="A156" s="332"/>
      <c r="B156" s="332"/>
      <c r="C156" s="332"/>
      <c r="D156" s="332"/>
      <c r="E156" s="332"/>
      <c r="F156" s="332"/>
      <c r="G156" s="334"/>
      <c r="H156" s="338">
        <v>14.5</v>
      </c>
      <c r="I156" s="401">
        <v>0.97953000000000001</v>
      </c>
      <c r="J156" s="593"/>
      <c r="K156" s="331">
        <v>14.5</v>
      </c>
      <c r="L156" s="404">
        <v>0.97577999999999998</v>
      </c>
      <c r="M156" s="334"/>
      <c r="N156" s="332"/>
      <c r="O156" s="561"/>
      <c r="P156" s="352">
        <v>0.14499999999999999</v>
      </c>
      <c r="Q156" s="353">
        <f t="shared" si="14"/>
        <v>1.0003720768151121</v>
      </c>
      <c r="R156" s="587"/>
      <c r="S156" s="589">
        <f>+(Q161-Q151)/10</f>
        <v>2.2830865821443781E-6</v>
      </c>
      <c r="T156" s="562"/>
    </row>
    <row r="157" spans="1:20" ht="18.75" customHeight="1">
      <c r="A157" s="332"/>
      <c r="B157" s="334" t="s">
        <v>268</v>
      </c>
      <c r="C157" s="332"/>
      <c r="D157" s="332"/>
      <c r="E157" s="332"/>
      <c r="F157" s="332"/>
      <c r="G157" s="334"/>
      <c r="H157" s="338">
        <v>14.6</v>
      </c>
      <c r="I157" s="401">
        <v>0.97941999999999996</v>
      </c>
      <c r="J157" s="593"/>
      <c r="K157" s="331">
        <v>14.6</v>
      </c>
      <c r="L157" s="404">
        <v>0.97565000000000002</v>
      </c>
      <c r="M157" s="334"/>
      <c r="N157" s="332"/>
      <c r="O157" s="561"/>
      <c r="P157" s="352">
        <v>0.14599999999999999</v>
      </c>
      <c r="Q157" s="353">
        <f t="shared" si="14"/>
        <v>1.0003743599016943</v>
      </c>
      <c r="R157" s="587"/>
      <c r="S157" s="566"/>
      <c r="T157" s="562"/>
    </row>
    <row r="158" spans="1:20" ht="18.75" customHeight="1">
      <c r="A158" s="332"/>
      <c r="B158" s="332"/>
      <c r="C158" s="332"/>
      <c r="D158" s="332"/>
      <c r="E158" s="332"/>
      <c r="F158" s="332"/>
      <c r="G158" s="334"/>
      <c r="H158" s="338">
        <v>14.7</v>
      </c>
      <c r="I158" s="401">
        <v>0.97929999999999995</v>
      </c>
      <c r="J158" s="593"/>
      <c r="K158" s="331">
        <v>14.7</v>
      </c>
      <c r="L158" s="404">
        <v>0.97552000000000005</v>
      </c>
      <c r="M158" s="334"/>
      <c r="N158" s="332"/>
      <c r="O158" s="561"/>
      <c r="P158" s="352">
        <v>0.14699999999999999</v>
      </c>
      <c r="Q158" s="353">
        <f t="shared" si="14"/>
        <v>1.0003766429882766</v>
      </c>
      <c r="R158" s="587"/>
      <c r="S158" s="566"/>
      <c r="T158" s="562"/>
    </row>
    <row r="159" spans="1:20" ht="18.75" customHeight="1">
      <c r="A159" s="332"/>
      <c r="B159" s="332"/>
      <c r="C159" s="332"/>
      <c r="D159" s="332"/>
      <c r="E159" s="332"/>
      <c r="F159" s="332"/>
      <c r="G159" s="334"/>
      <c r="H159" s="338">
        <v>14.8</v>
      </c>
      <c r="I159" s="401">
        <v>0.97919</v>
      </c>
      <c r="J159" s="593"/>
      <c r="K159" s="331">
        <v>14.8</v>
      </c>
      <c r="L159" s="404">
        <v>0.97538999999999998</v>
      </c>
      <c r="M159" s="334"/>
      <c r="N159" s="332"/>
      <c r="O159" s="561"/>
      <c r="P159" s="352">
        <v>0.14799999999999999</v>
      </c>
      <c r="Q159" s="353">
        <f t="shared" si="14"/>
        <v>1.0003789260748588</v>
      </c>
      <c r="R159" s="587"/>
      <c r="S159" s="566"/>
      <c r="T159" s="562"/>
    </row>
    <row r="160" spans="1:20" ht="18.75" customHeight="1">
      <c r="A160" s="332"/>
      <c r="B160" s="332"/>
      <c r="C160" s="332"/>
      <c r="D160" s="332"/>
      <c r="E160" s="332"/>
      <c r="F160" s="332"/>
      <c r="G160" s="334"/>
      <c r="H160" s="338">
        <v>14.9</v>
      </c>
      <c r="I160" s="401">
        <v>0.97907999999999995</v>
      </c>
      <c r="J160" s="593"/>
      <c r="K160" s="331">
        <v>14.9</v>
      </c>
      <c r="L160" s="404">
        <v>0.97526000000000002</v>
      </c>
      <c r="M160" s="334"/>
      <c r="N160" s="332"/>
      <c r="O160" s="561"/>
      <c r="P160" s="352">
        <v>0.14899999999999999</v>
      </c>
      <c r="Q160" s="353">
        <f t="shared" si="14"/>
        <v>1.000381209161441</v>
      </c>
      <c r="R160" s="587"/>
      <c r="S160" s="566"/>
      <c r="T160" s="562"/>
    </row>
    <row r="161" spans="1:20" ht="18.75" customHeight="1">
      <c r="A161" s="332"/>
      <c r="B161" s="332"/>
      <c r="C161" s="332"/>
      <c r="D161" s="332"/>
      <c r="E161" s="332"/>
      <c r="F161" s="332"/>
      <c r="G161" s="334"/>
      <c r="H161" s="337">
        <v>15</v>
      </c>
      <c r="I161" s="348">
        <v>0.97897000000000001</v>
      </c>
      <c r="J161" s="593"/>
      <c r="K161" s="330">
        <v>15</v>
      </c>
      <c r="L161" s="347">
        <v>0.97514000000000001</v>
      </c>
      <c r="M161" s="334"/>
      <c r="N161" s="332"/>
      <c r="O161" s="561"/>
      <c r="P161" s="350">
        <v>0.15</v>
      </c>
      <c r="Q161" s="354">
        <v>1.0003834922480224</v>
      </c>
      <c r="R161" s="587"/>
      <c r="S161" s="566"/>
      <c r="T161" s="562"/>
    </row>
    <row r="162" spans="1:20" ht="18.75" customHeight="1">
      <c r="A162" s="332"/>
      <c r="B162" s="332"/>
      <c r="C162" s="332"/>
      <c r="D162" s="332"/>
      <c r="E162" s="332"/>
      <c r="F162" s="332"/>
      <c r="G162" s="334"/>
      <c r="H162" s="338">
        <v>15.1</v>
      </c>
      <c r="I162" s="401">
        <v>0.97885999999999995</v>
      </c>
      <c r="J162" s="593"/>
      <c r="K162" s="331">
        <v>15.1</v>
      </c>
      <c r="L162" s="404">
        <v>0.97501000000000004</v>
      </c>
      <c r="M162" s="334"/>
      <c r="N162" s="332"/>
      <c r="O162" s="561"/>
      <c r="P162" s="352">
        <v>0.151</v>
      </c>
      <c r="Q162" s="353">
        <f>+Q161+$S$166</f>
        <v>1.0003845772587197</v>
      </c>
      <c r="R162" s="587"/>
      <c r="S162" s="566"/>
      <c r="T162" s="562"/>
    </row>
    <row r="163" spans="1:20" ht="18.75" customHeight="1">
      <c r="A163" s="332"/>
      <c r="B163" s="332"/>
      <c r="C163" s="332"/>
      <c r="D163" s="332"/>
      <c r="E163" s="332"/>
      <c r="F163" s="332"/>
      <c r="G163" s="334"/>
      <c r="H163" s="338">
        <v>15.2</v>
      </c>
      <c r="I163" s="401">
        <v>0.97875000000000001</v>
      </c>
      <c r="J163" s="593"/>
      <c r="K163" s="331">
        <v>15.2</v>
      </c>
      <c r="L163" s="404">
        <v>0.97487999999999997</v>
      </c>
      <c r="M163" s="334"/>
      <c r="N163" s="332"/>
      <c r="O163" s="561"/>
      <c r="P163" s="352">
        <v>0.152</v>
      </c>
      <c r="Q163" s="353">
        <f t="shared" ref="Q163:Q170" si="15">+Q162+$S$166</f>
        <v>1.0003856622694169</v>
      </c>
      <c r="R163" s="587"/>
      <c r="S163" s="566"/>
      <c r="T163" s="562"/>
    </row>
    <row r="164" spans="1:20" ht="18.75" customHeight="1">
      <c r="A164" s="332"/>
      <c r="B164" s="332"/>
      <c r="C164" s="332"/>
      <c r="D164" s="332"/>
      <c r="E164" s="332"/>
      <c r="F164" s="332"/>
      <c r="G164" s="334"/>
      <c r="H164" s="338">
        <v>15.3</v>
      </c>
      <c r="I164" s="401">
        <v>0.97863</v>
      </c>
      <c r="J164" s="593"/>
      <c r="K164" s="331">
        <v>15.3</v>
      </c>
      <c r="L164" s="404">
        <v>0.97475000000000001</v>
      </c>
      <c r="M164" s="334"/>
      <c r="N164" s="332"/>
      <c r="O164" s="561"/>
      <c r="P164" s="352">
        <v>0.153</v>
      </c>
      <c r="Q164" s="353">
        <f t="shared" si="15"/>
        <v>1.0003867472801142</v>
      </c>
      <c r="R164" s="587"/>
      <c r="S164" s="566"/>
      <c r="T164" s="562"/>
    </row>
    <row r="165" spans="1:20" ht="18.75" customHeight="1">
      <c r="A165" s="332"/>
      <c r="B165" s="332"/>
      <c r="C165" s="332"/>
      <c r="D165" s="332"/>
      <c r="E165" s="332"/>
      <c r="F165" s="332"/>
      <c r="G165" s="334"/>
      <c r="H165" s="338">
        <v>15.4</v>
      </c>
      <c r="I165" s="401">
        <v>0.97851999999999995</v>
      </c>
      <c r="J165" s="593"/>
      <c r="K165" s="331">
        <v>15.4</v>
      </c>
      <c r="L165" s="404">
        <v>0.97462000000000004</v>
      </c>
      <c r="M165" s="334"/>
      <c r="N165" s="332"/>
      <c r="O165" s="561"/>
      <c r="P165" s="352">
        <v>0.154</v>
      </c>
      <c r="Q165" s="353">
        <f t="shared" si="15"/>
        <v>1.0003878322908115</v>
      </c>
      <c r="R165" s="587"/>
      <c r="S165" s="566"/>
      <c r="T165" s="562"/>
    </row>
    <row r="166" spans="1:20" ht="18.75" customHeight="1">
      <c r="A166" s="332"/>
      <c r="B166" s="332"/>
      <c r="C166" s="332"/>
      <c r="D166" s="332"/>
      <c r="E166" s="332"/>
      <c r="F166" s="332"/>
      <c r="G166" s="334"/>
      <c r="H166" s="338">
        <v>15.5</v>
      </c>
      <c r="I166" s="401">
        <v>0.97841</v>
      </c>
      <c r="J166" s="593"/>
      <c r="K166" s="331">
        <v>15.5</v>
      </c>
      <c r="L166" s="404">
        <v>0.97450000000000003</v>
      </c>
      <c r="M166" s="334"/>
      <c r="N166" s="332"/>
      <c r="O166" s="561"/>
      <c r="P166" s="352">
        <v>0.155</v>
      </c>
      <c r="Q166" s="353">
        <f t="shared" si="15"/>
        <v>1.0003889173015088</v>
      </c>
      <c r="R166" s="587"/>
      <c r="S166" s="589">
        <f>+(Q171-Q161)/10</f>
        <v>1.0850106973325779E-6</v>
      </c>
      <c r="T166" s="562"/>
    </row>
    <row r="167" spans="1:20" ht="18.75" customHeight="1">
      <c r="A167" s="332"/>
      <c r="B167" s="332"/>
      <c r="C167" s="332"/>
      <c r="D167" s="332"/>
      <c r="E167" s="332"/>
      <c r="F167" s="332"/>
      <c r="G167" s="334"/>
      <c r="H167" s="338">
        <v>15.6</v>
      </c>
      <c r="I167" s="401">
        <v>0.97829999999999995</v>
      </c>
      <c r="J167" s="593"/>
      <c r="K167" s="331">
        <v>15.6</v>
      </c>
      <c r="L167" s="404">
        <v>0.97438000000000002</v>
      </c>
      <c r="M167" s="334"/>
      <c r="N167" s="332"/>
      <c r="O167" s="561"/>
      <c r="P167" s="352">
        <v>0.156</v>
      </c>
      <c r="Q167" s="353">
        <f t="shared" si="15"/>
        <v>1.0003900023122061</v>
      </c>
      <c r="R167" s="587"/>
      <c r="S167" s="566"/>
      <c r="T167" s="562"/>
    </row>
    <row r="168" spans="1:20" ht="18.75" customHeight="1">
      <c r="A168" s="332"/>
      <c r="B168" s="332"/>
      <c r="C168" s="332"/>
      <c r="D168" s="332"/>
      <c r="E168" s="332"/>
      <c r="F168" s="332"/>
      <c r="G168" s="334"/>
      <c r="H168" s="338">
        <v>15.7</v>
      </c>
      <c r="I168" s="401">
        <v>0.97819</v>
      </c>
      <c r="J168" s="593"/>
      <c r="K168" s="331">
        <v>15.7</v>
      </c>
      <c r="L168" s="404">
        <v>0.97424999999999995</v>
      </c>
      <c r="M168" s="334"/>
      <c r="N168" s="332"/>
      <c r="O168" s="561"/>
      <c r="P168" s="352">
        <v>0.157</v>
      </c>
      <c r="Q168" s="353">
        <f t="shared" si="15"/>
        <v>1.0003910873229034</v>
      </c>
      <c r="R168" s="587"/>
      <c r="S168" s="566"/>
      <c r="T168" s="562"/>
    </row>
    <row r="169" spans="1:20" ht="18.75" customHeight="1">
      <c r="A169" s="332"/>
      <c r="B169" s="332"/>
      <c r="C169" s="332"/>
      <c r="D169" s="332"/>
      <c r="E169" s="332"/>
      <c r="F169" s="332"/>
      <c r="G169" s="334"/>
      <c r="H169" s="338">
        <v>15.8</v>
      </c>
      <c r="I169" s="401">
        <v>0.97807999999999995</v>
      </c>
      <c r="J169" s="593"/>
      <c r="K169" s="331">
        <v>15.8</v>
      </c>
      <c r="L169" s="404">
        <v>0.97411999999999999</v>
      </c>
      <c r="M169" s="334"/>
      <c r="N169" s="332"/>
      <c r="O169" s="561"/>
      <c r="P169" s="352">
        <v>0.158</v>
      </c>
      <c r="Q169" s="353">
        <f t="shared" si="15"/>
        <v>1.0003921723336007</v>
      </c>
      <c r="R169" s="587"/>
      <c r="S169" s="566"/>
      <c r="T169" s="562"/>
    </row>
    <row r="170" spans="1:20" ht="18.75" customHeight="1">
      <c r="A170" s="332"/>
      <c r="B170" s="332"/>
      <c r="C170" s="332"/>
      <c r="D170" s="332"/>
      <c r="E170" s="332"/>
      <c r="F170" s="332"/>
      <c r="G170" s="334"/>
      <c r="H170" s="338">
        <v>15.9</v>
      </c>
      <c r="I170" s="401">
        <v>0.97797000000000001</v>
      </c>
      <c r="J170" s="593"/>
      <c r="K170" s="331">
        <v>15.9</v>
      </c>
      <c r="L170" s="404">
        <v>0.97399999999999998</v>
      </c>
      <c r="M170" s="334"/>
      <c r="N170" s="332"/>
      <c r="O170" s="561"/>
      <c r="P170" s="352">
        <v>0.159</v>
      </c>
      <c r="Q170" s="353">
        <f t="shared" si="15"/>
        <v>1.000393257344298</v>
      </c>
      <c r="R170" s="587"/>
      <c r="S170" s="566"/>
      <c r="T170" s="562"/>
    </row>
    <row r="171" spans="1:20" ht="18.75" customHeight="1">
      <c r="A171" s="332"/>
      <c r="B171" s="332"/>
      <c r="C171" s="332"/>
      <c r="D171" s="332"/>
      <c r="E171" s="332"/>
      <c r="F171" s="332"/>
      <c r="G171" s="334"/>
      <c r="H171" s="337">
        <v>16</v>
      </c>
      <c r="I171" s="348">
        <v>0.97785999999999995</v>
      </c>
      <c r="J171" s="593"/>
      <c r="K171" s="330">
        <v>16</v>
      </c>
      <c r="L171" s="347">
        <v>0.97387000000000001</v>
      </c>
      <c r="M171" s="334"/>
      <c r="N171" s="332"/>
      <c r="O171" s="561"/>
      <c r="P171" s="350">
        <v>0.16</v>
      </c>
      <c r="Q171" s="354">
        <v>1.0003943423549957</v>
      </c>
      <c r="R171" s="587"/>
      <c r="S171" s="566"/>
      <c r="T171" s="562"/>
    </row>
    <row r="172" spans="1:20" ht="18.75" customHeight="1">
      <c r="A172" s="332"/>
      <c r="B172" s="332"/>
      <c r="C172" s="332"/>
      <c r="D172" s="332"/>
      <c r="E172" s="332"/>
      <c r="F172" s="332"/>
      <c r="G172" s="334"/>
      <c r="H172" s="338">
        <v>16.100000000000001</v>
      </c>
      <c r="I172" s="401">
        <v>0.97775000000000001</v>
      </c>
      <c r="J172" s="593"/>
      <c r="K172" s="331">
        <v>16.100000000000001</v>
      </c>
      <c r="L172" s="404">
        <v>0.97374000000000005</v>
      </c>
      <c r="M172" s="334"/>
      <c r="N172" s="332"/>
      <c r="O172" s="561"/>
      <c r="P172" s="352">
        <v>0.161</v>
      </c>
      <c r="Q172" s="353">
        <f>+Q171+$S$176</f>
        <v>1.000395427365693</v>
      </c>
      <c r="R172" s="587"/>
      <c r="S172" s="566"/>
      <c r="T172" s="562"/>
    </row>
    <row r="173" spans="1:20" ht="18.75" customHeight="1">
      <c r="A173" s="332"/>
      <c r="B173" s="332"/>
      <c r="C173" s="332"/>
      <c r="D173" s="332"/>
      <c r="E173" s="332"/>
      <c r="F173" s="332"/>
      <c r="G173" s="334"/>
      <c r="H173" s="338">
        <v>16.2</v>
      </c>
      <c r="I173" s="401">
        <v>0.97763999999999995</v>
      </c>
      <c r="J173" s="593"/>
      <c r="K173" s="331">
        <v>16.2</v>
      </c>
      <c r="L173" s="404">
        <v>0.97360999999999998</v>
      </c>
      <c r="M173" s="334"/>
      <c r="N173" s="332"/>
      <c r="O173" s="561"/>
      <c r="P173" s="352">
        <v>0.16200000000000001</v>
      </c>
      <c r="Q173" s="353">
        <f t="shared" ref="Q173:Q180" si="16">+Q172+$S$176</f>
        <v>1.0003965123763903</v>
      </c>
      <c r="R173" s="587"/>
      <c r="S173" s="566"/>
      <c r="T173" s="562"/>
    </row>
    <row r="174" spans="1:20" ht="18.75" customHeight="1">
      <c r="A174" s="332"/>
      <c r="B174" s="332"/>
      <c r="C174" s="332"/>
      <c r="D174" s="332"/>
      <c r="E174" s="332"/>
      <c r="F174" s="332"/>
      <c r="G174" s="334"/>
      <c r="H174" s="338">
        <v>16.3</v>
      </c>
      <c r="I174" s="401">
        <v>0.97753000000000001</v>
      </c>
      <c r="J174" s="593"/>
      <c r="K174" s="331">
        <v>16.3</v>
      </c>
      <c r="L174" s="404">
        <v>0.97348999999999997</v>
      </c>
      <c r="M174" s="334"/>
      <c r="N174" s="332"/>
      <c r="O174" s="561"/>
      <c r="P174" s="352">
        <v>0.16300000000000001</v>
      </c>
      <c r="Q174" s="353">
        <f t="shared" si="16"/>
        <v>1.0003975973870876</v>
      </c>
      <c r="R174" s="587"/>
      <c r="S174" s="566"/>
      <c r="T174" s="562"/>
    </row>
    <row r="175" spans="1:20" ht="18.75" customHeight="1">
      <c r="A175" s="332"/>
      <c r="B175" s="332"/>
      <c r="C175" s="332"/>
      <c r="D175" s="332"/>
      <c r="E175" s="332"/>
      <c r="F175" s="332"/>
      <c r="G175" s="334"/>
      <c r="H175" s="338">
        <v>16.399999999999999</v>
      </c>
      <c r="I175" s="401">
        <v>0.97741999999999996</v>
      </c>
      <c r="J175" s="593"/>
      <c r="K175" s="331">
        <v>16.399999999999999</v>
      </c>
      <c r="L175" s="404">
        <v>0.97336</v>
      </c>
      <c r="M175" s="334"/>
      <c r="N175" s="332"/>
      <c r="O175" s="561"/>
      <c r="P175" s="352">
        <v>0.16400000000000001</v>
      </c>
      <c r="Q175" s="353">
        <f t="shared" si="16"/>
        <v>1.0003986823977848</v>
      </c>
      <c r="R175" s="587"/>
      <c r="S175" s="566"/>
      <c r="T175" s="562"/>
    </row>
    <row r="176" spans="1:20" ht="18.75" customHeight="1">
      <c r="A176" s="332"/>
      <c r="B176" s="332"/>
      <c r="C176" s="332"/>
      <c r="D176" s="332"/>
      <c r="E176" s="332"/>
      <c r="F176" s="332"/>
      <c r="G176" s="334"/>
      <c r="H176" s="338">
        <v>16.5</v>
      </c>
      <c r="I176" s="401">
        <v>0.97731999999999997</v>
      </c>
      <c r="J176" s="593"/>
      <c r="K176" s="331">
        <v>16.5</v>
      </c>
      <c r="L176" s="404">
        <v>0.97323000000000004</v>
      </c>
      <c r="M176" s="334"/>
      <c r="N176" s="332"/>
      <c r="O176" s="561"/>
      <c r="P176" s="352">
        <v>0.16500000000000001</v>
      </c>
      <c r="Q176" s="353">
        <f t="shared" si="16"/>
        <v>1.0003997674084821</v>
      </c>
      <c r="R176" s="587"/>
      <c r="S176" s="589">
        <f>+(Q181-Q171)/10</f>
        <v>1.0850106973325779E-6</v>
      </c>
      <c r="T176" s="562"/>
    </row>
    <row r="177" spans="1:20" ht="18.75" customHeight="1">
      <c r="A177" s="332"/>
      <c r="B177" s="332"/>
      <c r="C177" s="332"/>
      <c r="D177" s="332"/>
      <c r="E177" s="332"/>
      <c r="F177" s="332"/>
      <c r="G177" s="334"/>
      <c r="H177" s="338">
        <v>16.600000000000001</v>
      </c>
      <c r="I177" s="401">
        <v>0.97721000000000002</v>
      </c>
      <c r="J177" s="593"/>
      <c r="K177" s="331">
        <v>16.600000000000001</v>
      </c>
      <c r="L177" s="404">
        <v>0.97309999999999997</v>
      </c>
      <c r="M177" s="334"/>
      <c r="N177" s="332"/>
      <c r="O177" s="561"/>
      <c r="P177" s="352">
        <v>0.16600000000000001</v>
      </c>
      <c r="Q177" s="353">
        <f t="shared" si="16"/>
        <v>1.0004008524191794</v>
      </c>
      <c r="R177" s="587"/>
      <c r="S177" s="566"/>
      <c r="T177" s="562"/>
    </row>
    <row r="178" spans="1:20" ht="18.75" customHeight="1">
      <c r="A178" s="332"/>
      <c r="B178" s="332"/>
      <c r="C178" s="332"/>
      <c r="D178" s="332"/>
      <c r="E178" s="332"/>
      <c r="F178" s="332"/>
      <c r="G178" s="334"/>
      <c r="H178" s="338">
        <v>16.7</v>
      </c>
      <c r="I178" s="401">
        <v>0.97709999999999997</v>
      </c>
      <c r="J178" s="593"/>
      <c r="K178" s="331">
        <v>16.7</v>
      </c>
      <c r="L178" s="404">
        <v>0.97297</v>
      </c>
      <c r="M178" s="334"/>
      <c r="N178" s="332"/>
      <c r="O178" s="561"/>
      <c r="P178" s="352">
        <v>0.16700000000000001</v>
      </c>
      <c r="Q178" s="353">
        <f t="shared" si="16"/>
        <v>1.0004019374298767</v>
      </c>
      <c r="R178" s="587"/>
      <c r="S178" s="566"/>
      <c r="T178" s="562"/>
    </row>
    <row r="179" spans="1:20" ht="18.75" customHeight="1">
      <c r="A179" s="332"/>
      <c r="B179" s="332"/>
      <c r="C179" s="332"/>
      <c r="D179" s="332"/>
      <c r="E179" s="332"/>
      <c r="F179" s="332"/>
      <c r="G179" s="334"/>
      <c r="H179" s="338">
        <v>16.8</v>
      </c>
      <c r="I179" s="401">
        <v>0.97699000000000003</v>
      </c>
      <c r="J179" s="593"/>
      <c r="K179" s="331">
        <v>16.8</v>
      </c>
      <c r="L179" s="404">
        <v>0.97284000000000004</v>
      </c>
      <c r="M179" s="334"/>
      <c r="N179" s="332"/>
      <c r="O179" s="561"/>
      <c r="P179" s="352">
        <v>0.16800000000000001</v>
      </c>
      <c r="Q179" s="353">
        <f t="shared" si="16"/>
        <v>1.000403022440574</v>
      </c>
      <c r="R179" s="587"/>
      <c r="S179" s="566"/>
      <c r="T179" s="562"/>
    </row>
    <row r="180" spans="1:20" ht="18.75" customHeight="1">
      <c r="A180" s="332"/>
      <c r="B180" s="332"/>
      <c r="C180" s="332"/>
      <c r="D180" s="332"/>
      <c r="E180" s="332"/>
      <c r="F180" s="332"/>
      <c r="G180" s="334"/>
      <c r="H180" s="338">
        <v>16.899999999999999</v>
      </c>
      <c r="I180" s="401">
        <v>0.97689000000000004</v>
      </c>
      <c r="J180" s="593"/>
      <c r="K180" s="331">
        <v>16.899999999999999</v>
      </c>
      <c r="L180" s="404">
        <v>0.97272000000000003</v>
      </c>
      <c r="M180" s="334"/>
      <c r="N180" s="332"/>
      <c r="O180" s="561"/>
      <c r="P180" s="352">
        <v>0.16900000000000001</v>
      </c>
      <c r="Q180" s="353">
        <f t="shared" si="16"/>
        <v>1.0004041074512713</v>
      </c>
      <c r="R180" s="587"/>
      <c r="S180" s="566"/>
      <c r="T180" s="562"/>
    </row>
    <row r="181" spans="1:20" ht="18.75" customHeight="1">
      <c r="A181" s="332"/>
      <c r="B181" s="332"/>
      <c r="C181" s="332"/>
      <c r="D181" s="332"/>
      <c r="E181" s="332"/>
      <c r="F181" s="332"/>
      <c r="G181" s="334"/>
      <c r="H181" s="337">
        <v>17</v>
      </c>
      <c r="I181" s="348">
        <v>0.97677999999999998</v>
      </c>
      <c r="J181" s="593"/>
      <c r="K181" s="330">
        <v>17</v>
      </c>
      <c r="L181" s="347">
        <v>0.97258999999999995</v>
      </c>
      <c r="M181" s="334"/>
      <c r="N181" s="332"/>
      <c r="O181" s="561"/>
      <c r="P181" s="350">
        <v>0.17</v>
      </c>
      <c r="Q181" s="354">
        <v>1.000405192461969</v>
      </c>
      <c r="R181" s="587"/>
      <c r="S181" s="566"/>
      <c r="T181" s="562"/>
    </row>
    <row r="182" spans="1:20" ht="18.75" customHeight="1">
      <c r="A182" s="332"/>
      <c r="B182" s="332"/>
      <c r="C182" s="332"/>
      <c r="D182" s="332"/>
      <c r="E182" s="332"/>
      <c r="F182" s="332"/>
      <c r="G182" s="334"/>
      <c r="H182" s="338">
        <v>17.100000000000001</v>
      </c>
      <c r="I182" s="401">
        <v>0.97667000000000004</v>
      </c>
      <c r="J182" s="593"/>
      <c r="K182" s="331">
        <v>17.100000000000001</v>
      </c>
      <c r="L182" s="404">
        <v>0.97245999999999999</v>
      </c>
      <c r="M182" s="334"/>
      <c r="N182" s="332"/>
      <c r="O182" s="561"/>
      <c r="P182" s="352">
        <v>0.17100000000000001</v>
      </c>
      <c r="Q182" s="353">
        <f>+Q181+$S$186</f>
        <v>1.0004062694406826</v>
      </c>
      <c r="R182" s="587"/>
      <c r="S182" s="566"/>
      <c r="T182" s="562"/>
    </row>
    <row r="183" spans="1:20" ht="18.75" customHeight="1">
      <c r="A183" s="332"/>
      <c r="B183" s="332"/>
      <c r="C183" s="332"/>
      <c r="D183" s="332"/>
      <c r="E183" s="332"/>
      <c r="F183" s="332"/>
      <c r="G183" s="334"/>
      <c r="H183" s="338">
        <v>17.2</v>
      </c>
      <c r="I183" s="401">
        <v>0.97657000000000005</v>
      </c>
      <c r="J183" s="593"/>
      <c r="K183" s="331">
        <v>17.2</v>
      </c>
      <c r="L183" s="404">
        <v>0.97233000000000003</v>
      </c>
      <c r="M183" s="334"/>
      <c r="N183" s="332"/>
      <c r="O183" s="561"/>
      <c r="P183" s="352">
        <v>0.17199999999999999</v>
      </c>
      <c r="Q183" s="353">
        <f t="shared" ref="Q183:Q190" si="17">+Q182+$S$186</f>
        <v>1.0004073464193961</v>
      </c>
      <c r="R183" s="587"/>
      <c r="S183" s="566"/>
      <c r="T183" s="562"/>
    </row>
    <row r="184" spans="1:20" ht="18.75" customHeight="1">
      <c r="A184" s="332"/>
      <c r="B184" s="332"/>
      <c r="C184" s="332"/>
      <c r="D184" s="332"/>
      <c r="E184" s="332"/>
      <c r="F184" s="332"/>
      <c r="G184" s="334"/>
      <c r="H184" s="338">
        <v>17.3</v>
      </c>
      <c r="I184" s="401">
        <v>0.97645000000000004</v>
      </c>
      <c r="J184" s="593"/>
      <c r="K184" s="331">
        <v>17.3</v>
      </c>
      <c r="L184" s="404">
        <v>0.97219999999999995</v>
      </c>
      <c r="M184" s="334"/>
      <c r="N184" s="332"/>
      <c r="O184" s="561"/>
      <c r="P184" s="352">
        <v>0.17299999999999999</v>
      </c>
      <c r="Q184" s="353">
        <f t="shared" si="17"/>
        <v>1.0004084233981096</v>
      </c>
      <c r="R184" s="587"/>
      <c r="S184" s="566"/>
      <c r="T184" s="562"/>
    </row>
    <row r="185" spans="1:20" ht="18.75" customHeight="1">
      <c r="A185" s="332"/>
      <c r="B185" s="332"/>
      <c r="C185" s="332"/>
      <c r="D185" s="332"/>
      <c r="E185" s="332"/>
      <c r="F185" s="332"/>
      <c r="G185" s="334"/>
      <c r="H185" s="338">
        <v>17.399999999999999</v>
      </c>
      <c r="I185" s="401">
        <v>0.97633999999999999</v>
      </c>
      <c r="J185" s="593"/>
      <c r="K185" s="331">
        <v>17.399999999999999</v>
      </c>
      <c r="L185" s="404">
        <v>0.97206999999999999</v>
      </c>
      <c r="M185" s="334"/>
      <c r="N185" s="332"/>
      <c r="O185" s="561"/>
      <c r="P185" s="352">
        <v>0.17399999999999999</v>
      </c>
      <c r="Q185" s="353">
        <f t="shared" si="17"/>
        <v>1.0004095003768232</v>
      </c>
      <c r="R185" s="587"/>
      <c r="S185" s="566"/>
      <c r="T185" s="562"/>
    </row>
    <row r="186" spans="1:20" ht="18.75" customHeight="1">
      <c r="A186" s="332"/>
      <c r="B186" s="332"/>
      <c r="C186" s="332"/>
      <c r="D186" s="332"/>
      <c r="E186" s="332"/>
      <c r="F186" s="332"/>
      <c r="G186" s="334"/>
      <c r="H186" s="338">
        <v>17.5</v>
      </c>
      <c r="I186" s="401">
        <v>0.97624</v>
      </c>
      <c r="J186" s="593"/>
      <c r="K186" s="331">
        <v>17.5</v>
      </c>
      <c r="L186" s="404">
        <v>0.97194000000000003</v>
      </c>
      <c r="M186" s="334"/>
      <c r="N186" s="332"/>
      <c r="O186" s="561"/>
      <c r="P186" s="352">
        <v>0.17499999999999999</v>
      </c>
      <c r="Q186" s="353">
        <f t="shared" si="17"/>
        <v>1.0004105773555367</v>
      </c>
      <c r="R186" s="587"/>
      <c r="S186" s="589">
        <f>+(Q191-Q181)/10</f>
        <v>1.0769787135656018E-6</v>
      </c>
      <c r="T186" s="562"/>
    </row>
    <row r="187" spans="1:20" ht="18.75" customHeight="1">
      <c r="A187" s="332"/>
      <c r="B187" s="332"/>
      <c r="C187" s="332"/>
      <c r="D187" s="332"/>
      <c r="E187" s="332"/>
      <c r="F187" s="332"/>
      <c r="G187" s="334"/>
      <c r="H187" s="338">
        <v>17.600000000000001</v>
      </c>
      <c r="I187" s="401">
        <v>0.97613000000000005</v>
      </c>
      <c r="J187" s="593"/>
      <c r="K187" s="331">
        <v>17.600000000000001</v>
      </c>
      <c r="L187" s="404">
        <v>0.97180999999999995</v>
      </c>
      <c r="M187" s="334"/>
      <c r="N187" s="332"/>
      <c r="O187" s="561"/>
      <c r="P187" s="352">
        <v>0.17599999999999999</v>
      </c>
      <c r="Q187" s="353">
        <f t="shared" si="17"/>
        <v>1.0004116543342503</v>
      </c>
      <c r="R187" s="587"/>
      <c r="S187" s="566"/>
      <c r="T187" s="562"/>
    </row>
    <row r="188" spans="1:20" ht="18.75" customHeight="1">
      <c r="A188" s="332"/>
      <c r="B188" s="332"/>
      <c r="C188" s="332"/>
      <c r="D188" s="332"/>
      <c r="E188" s="332"/>
      <c r="F188" s="332"/>
      <c r="G188" s="334"/>
      <c r="H188" s="338">
        <v>17.7</v>
      </c>
      <c r="I188" s="401">
        <v>0.97602</v>
      </c>
      <c r="J188" s="593"/>
      <c r="K188" s="331">
        <v>17.7</v>
      </c>
      <c r="L188" s="404">
        <v>0.97167999999999999</v>
      </c>
      <c r="M188" s="334"/>
      <c r="N188" s="332"/>
      <c r="O188" s="561"/>
      <c r="P188" s="352">
        <v>0.17699999999999999</v>
      </c>
      <c r="Q188" s="353">
        <f t="shared" si="17"/>
        <v>1.0004127313129638</v>
      </c>
      <c r="R188" s="587"/>
      <c r="S188" s="566"/>
      <c r="T188" s="562"/>
    </row>
    <row r="189" spans="1:20" ht="18.75" customHeight="1">
      <c r="A189" s="332"/>
      <c r="B189" s="332"/>
      <c r="C189" s="332"/>
      <c r="D189" s="332"/>
      <c r="E189" s="332"/>
      <c r="F189" s="332"/>
      <c r="G189" s="334"/>
      <c r="H189" s="338">
        <v>17.8</v>
      </c>
      <c r="I189" s="401">
        <v>0.97591000000000006</v>
      </c>
      <c r="J189" s="593"/>
      <c r="K189" s="331">
        <v>17.8</v>
      </c>
      <c r="L189" s="404">
        <v>0.97155000000000002</v>
      </c>
      <c r="M189" s="334"/>
      <c r="N189" s="332"/>
      <c r="O189" s="561"/>
      <c r="P189" s="352">
        <v>0.17799999999999999</v>
      </c>
      <c r="Q189" s="353">
        <f t="shared" si="17"/>
        <v>1.0004138082916774</v>
      </c>
      <c r="R189" s="587"/>
      <c r="S189" s="566"/>
      <c r="T189" s="562"/>
    </row>
    <row r="190" spans="1:20" ht="18.75" customHeight="1">
      <c r="A190" s="332"/>
      <c r="B190" s="332"/>
      <c r="C190" s="332"/>
      <c r="D190" s="332"/>
      <c r="E190" s="332"/>
      <c r="F190" s="332"/>
      <c r="G190" s="334"/>
      <c r="H190" s="338">
        <v>17.899999999999999</v>
      </c>
      <c r="I190" s="401">
        <v>0.97580999999999996</v>
      </c>
      <c r="J190" s="593"/>
      <c r="K190" s="331">
        <v>17.899999999999999</v>
      </c>
      <c r="L190" s="404">
        <v>0.97141999999999995</v>
      </c>
      <c r="M190" s="334"/>
      <c r="N190" s="332"/>
      <c r="O190" s="561"/>
      <c r="P190" s="352">
        <v>0.17899999999999999</v>
      </c>
      <c r="Q190" s="353">
        <f t="shared" si="17"/>
        <v>1.0004148852703909</v>
      </c>
      <c r="R190" s="587"/>
      <c r="S190" s="566"/>
      <c r="T190" s="562"/>
    </row>
    <row r="191" spans="1:20" ht="18.75" customHeight="1">
      <c r="A191" s="332"/>
      <c r="B191" s="332"/>
      <c r="C191" s="332"/>
      <c r="D191" s="332"/>
      <c r="E191" s="332"/>
      <c r="F191" s="332"/>
      <c r="G191" s="334"/>
      <c r="H191" s="337">
        <v>18</v>
      </c>
      <c r="I191" s="348">
        <v>0.97570000000000001</v>
      </c>
      <c r="J191" s="593"/>
      <c r="K191" s="330">
        <v>18</v>
      </c>
      <c r="L191" s="347">
        <v>0.97128999999999999</v>
      </c>
      <c r="M191" s="334"/>
      <c r="N191" s="332"/>
      <c r="O191" s="561"/>
      <c r="P191" s="350">
        <v>0.18</v>
      </c>
      <c r="Q191" s="354">
        <v>1.0004159622491047</v>
      </c>
      <c r="R191" s="587"/>
      <c r="S191" s="566"/>
      <c r="T191" s="562"/>
    </row>
    <row r="192" spans="1:20" ht="18.75" customHeight="1">
      <c r="A192" s="332"/>
      <c r="B192" s="332"/>
      <c r="C192" s="332"/>
      <c r="D192" s="332"/>
      <c r="E192" s="332"/>
      <c r="F192" s="332"/>
      <c r="G192" s="334"/>
      <c r="H192" s="338">
        <v>18.100000000000001</v>
      </c>
      <c r="I192" s="401">
        <v>0.97558999999999996</v>
      </c>
      <c r="J192" s="593"/>
      <c r="K192" s="331">
        <v>18.100000000000001</v>
      </c>
      <c r="L192" s="404">
        <v>0.97116000000000002</v>
      </c>
      <c r="M192" s="334"/>
      <c r="N192" s="332"/>
      <c r="O192" s="561"/>
      <c r="P192" s="352">
        <v>0.18099999999999999</v>
      </c>
      <c r="Q192" s="353">
        <f>+Q191+$S$196</f>
        <v>1.0004170311958345</v>
      </c>
      <c r="R192" s="587"/>
      <c r="S192" s="566"/>
      <c r="T192" s="562"/>
    </row>
    <row r="193" spans="1:20" ht="18.75" customHeight="1">
      <c r="A193" s="332"/>
      <c r="B193" s="332"/>
      <c r="C193" s="332"/>
      <c r="D193" s="332"/>
      <c r="E193" s="332"/>
      <c r="F193" s="332"/>
      <c r="G193" s="334"/>
      <c r="H193" s="338">
        <v>18.2</v>
      </c>
      <c r="I193" s="401">
        <v>0.97548000000000001</v>
      </c>
      <c r="J193" s="593"/>
      <c r="K193" s="331">
        <v>18.2</v>
      </c>
      <c r="L193" s="404">
        <v>0.97102999999999995</v>
      </c>
      <c r="M193" s="334"/>
      <c r="N193" s="332"/>
      <c r="O193" s="561"/>
      <c r="P193" s="352">
        <v>0.182</v>
      </c>
      <c r="Q193" s="353">
        <f t="shared" ref="Q193:Q200" si="18">+Q192+$S$196</f>
        <v>1.0004181001425643</v>
      </c>
      <c r="R193" s="587"/>
      <c r="S193" s="566"/>
      <c r="T193" s="562"/>
    </row>
    <row r="194" spans="1:20" ht="18.75" customHeight="1">
      <c r="A194" s="332"/>
      <c r="B194" s="332"/>
      <c r="C194" s="332"/>
      <c r="D194" s="332"/>
      <c r="E194" s="332"/>
      <c r="F194" s="332"/>
      <c r="G194" s="334"/>
      <c r="H194" s="338">
        <v>18.3</v>
      </c>
      <c r="I194" s="401">
        <v>0.97538000000000002</v>
      </c>
      <c r="J194" s="593"/>
      <c r="K194" s="331">
        <v>18.3</v>
      </c>
      <c r="L194" s="404">
        <v>0.97089000000000003</v>
      </c>
      <c r="M194" s="334"/>
      <c r="N194" s="332"/>
      <c r="O194" s="561"/>
      <c r="P194" s="352">
        <v>0.183</v>
      </c>
      <c r="Q194" s="353">
        <f t="shared" si="18"/>
        <v>1.0004191690892941</v>
      </c>
      <c r="R194" s="587"/>
      <c r="S194" s="566"/>
      <c r="T194" s="562"/>
    </row>
    <row r="195" spans="1:20" ht="18.75" customHeight="1">
      <c r="A195" s="332"/>
      <c r="B195" s="332"/>
      <c r="C195" s="332"/>
      <c r="D195" s="332"/>
      <c r="E195" s="332"/>
      <c r="F195" s="332"/>
      <c r="G195" s="334"/>
      <c r="H195" s="338">
        <v>18.399999999999999</v>
      </c>
      <c r="I195" s="401">
        <v>0.97526999999999997</v>
      </c>
      <c r="J195" s="593"/>
      <c r="K195" s="331">
        <v>18.399999999999999</v>
      </c>
      <c r="L195" s="404">
        <v>0.97075999999999996</v>
      </c>
      <c r="M195" s="334"/>
      <c r="N195" s="332"/>
      <c r="O195" s="561"/>
      <c r="P195" s="352">
        <v>0.184</v>
      </c>
      <c r="Q195" s="353">
        <f t="shared" si="18"/>
        <v>1.0004202380360239</v>
      </c>
      <c r="R195" s="587"/>
      <c r="S195" s="566"/>
      <c r="T195" s="562"/>
    </row>
    <row r="196" spans="1:20" ht="18.75" customHeight="1">
      <c r="A196" s="332"/>
      <c r="B196" s="332"/>
      <c r="C196" s="332"/>
      <c r="D196" s="332"/>
      <c r="E196" s="332"/>
      <c r="F196" s="332"/>
      <c r="G196" s="334"/>
      <c r="H196" s="338">
        <v>18.5</v>
      </c>
      <c r="I196" s="401">
        <v>0.97516999999999998</v>
      </c>
      <c r="J196" s="593"/>
      <c r="K196" s="331">
        <v>18.5</v>
      </c>
      <c r="L196" s="404">
        <v>0.97062999999999999</v>
      </c>
      <c r="M196" s="334"/>
      <c r="N196" s="332"/>
      <c r="O196" s="561"/>
      <c r="P196" s="352">
        <v>0.185</v>
      </c>
      <c r="Q196" s="353">
        <f t="shared" si="18"/>
        <v>1.0004213069827537</v>
      </c>
      <c r="R196" s="587"/>
      <c r="S196" s="589">
        <f>+(Q201-Q191)/10</f>
        <v>1.0689467297098077E-6</v>
      </c>
      <c r="T196" s="562"/>
    </row>
    <row r="197" spans="1:20" ht="18.75" customHeight="1">
      <c r="A197" s="332"/>
      <c r="B197" s="332"/>
      <c r="C197" s="332"/>
      <c r="D197" s="332"/>
      <c r="E197" s="332"/>
      <c r="F197" s="332"/>
      <c r="G197" s="334"/>
      <c r="H197" s="338">
        <v>18.600000000000001</v>
      </c>
      <c r="I197" s="401">
        <v>0.97506999999999999</v>
      </c>
      <c r="J197" s="593"/>
      <c r="K197" s="331">
        <v>18.600000000000001</v>
      </c>
      <c r="L197" s="404">
        <v>0.97050000000000003</v>
      </c>
      <c r="M197" s="334"/>
      <c r="N197" s="332"/>
      <c r="O197" s="561"/>
      <c r="P197" s="352">
        <v>0.186</v>
      </c>
      <c r="Q197" s="353">
        <f t="shared" si="18"/>
        <v>1.0004223759294835</v>
      </c>
      <c r="R197" s="587"/>
      <c r="S197" s="566"/>
      <c r="T197" s="562"/>
    </row>
    <row r="198" spans="1:20" ht="18.75" customHeight="1">
      <c r="A198" s="332"/>
      <c r="B198" s="332"/>
      <c r="C198" s="332"/>
      <c r="D198" s="332"/>
      <c r="E198" s="332"/>
      <c r="F198" s="332"/>
      <c r="G198" s="334"/>
      <c r="H198" s="338">
        <v>18.7</v>
      </c>
      <c r="I198" s="401">
        <v>0.97496000000000005</v>
      </c>
      <c r="J198" s="593"/>
      <c r="K198" s="331">
        <v>18.7</v>
      </c>
      <c r="L198" s="404">
        <v>0.97036999999999995</v>
      </c>
      <c r="M198" s="334"/>
      <c r="N198" s="332"/>
      <c r="O198" s="561"/>
      <c r="P198" s="352">
        <v>0.187</v>
      </c>
      <c r="Q198" s="353">
        <f t="shared" si="18"/>
        <v>1.0004234448762133</v>
      </c>
      <c r="R198" s="587"/>
      <c r="S198" s="566"/>
      <c r="T198" s="562"/>
    </row>
    <row r="199" spans="1:20" ht="18.75" customHeight="1">
      <c r="A199" s="332"/>
      <c r="B199" s="332"/>
      <c r="C199" s="332"/>
      <c r="D199" s="332"/>
      <c r="E199" s="332"/>
      <c r="F199" s="332"/>
      <c r="G199" s="334"/>
      <c r="H199" s="338">
        <v>18.8</v>
      </c>
      <c r="I199" s="401">
        <v>0.97484999999999999</v>
      </c>
      <c r="J199" s="593"/>
      <c r="K199" s="331">
        <v>18.8</v>
      </c>
      <c r="L199" s="404">
        <v>0.97023999999999999</v>
      </c>
      <c r="M199" s="334"/>
      <c r="N199" s="332"/>
      <c r="O199" s="561"/>
      <c r="P199" s="352">
        <v>0.188</v>
      </c>
      <c r="Q199" s="353">
        <f t="shared" si="18"/>
        <v>1.0004245138229431</v>
      </c>
      <c r="R199" s="587"/>
      <c r="S199" s="566"/>
      <c r="T199" s="562"/>
    </row>
    <row r="200" spans="1:20" ht="18.75" customHeight="1">
      <c r="A200" s="332"/>
      <c r="B200" s="332"/>
      <c r="C200" s="332"/>
      <c r="D200" s="332"/>
      <c r="E200" s="332"/>
      <c r="F200" s="332"/>
      <c r="G200" s="334"/>
      <c r="H200" s="338">
        <v>18.899999999999999</v>
      </c>
      <c r="I200" s="401">
        <v>0.97474000000000005</v>
      </c>
      <c r="J200" s="593"/>
      <c r="K200" s="331">
        <v>18.899999999999999</v>
      </c>
      <c r="L200" s="404">
        <v>0.97009999999999996</v>
      </c>
      <c r="M200" s="334"/>
      <c r="N200" s="332"/>
      <c r="O200" s="561"/>
      <c r="P200" s="352">
        <v>0.189</v>
      </c>
      <c r="Q200" s="353">
        <f t="shared" si="18"/>
        <v>1.0004255827696729</v>
      </c>
      <c r="R200" s="587"/>
      <c r="S200" s="566"/>
      <c r="T200" s="562"/>
    </row>
    <row r="201" spans="1:20" ht="18.75" customHeight="1">
      <c r="A201" s="332"/>
      <c r="B201" s="332"/>
      <c r="C201" s="332"/>
      <c r="D201" s="332"/>
      <c r="E201" s="332"/>
      <c r="F201" s="332"/>
      <c r="G201" s="334"/>
      <c r="H201" s="337">
        <v>19</v>
      </c>
      <c r="I201" s="348">
        <v>0.97463999999999995</v>
      </c>
      <c r="J201" s="593"/>
      <c r="K201" s="330">
        <v>19</v>
      </c>
      <c r="L201" s="347">
        <v>0.96997</v>
      </c>
      <c r="M201" s="334"/>
      <c r="N201" s="332"/>
      <c r="O201" s="561"/>
      <c r="P201" s="350">
        <v>0.19</v>
      </c>
      <c r="Q201" s="354">
        <v>1.0004266517164018</v>
      </c>
      <c r="R201" s="587"/>
      <c r="S201" s="566"/>
      <c r="T201" s="562"/>
    </row>
    <row r="202" spans="1:20" ht="18.75" customHeight="1">
      <c r="A202" s="332"/>
      <c r="B202" s="332"/>
      <c r="C202" s="332"/>
      <c r="D202" s="397" t="s">
        <v>2</v>
      </c>
      <c r="E202" s="397"/>
      <c r="F202" s="332"/>
      <c r="G202" s="334"/>
      <c r="H202" s="338">
        <v>19.100000000000001</v>
      </c>
      <c r="I202" s="401">
        <v>0.97453999999999996</v>
      </c>
      <c r="J202" s="593"/>
      <c r="K202" s="331">
        <v>19.100000000000001</v>
      </c>
      <c r="L202" s="404">
        <v>0.96984000000000004</v>
      </c>
      <c r="M202" s="334"/>
      <c r="N202" s="332"/>
      <c r="O202" s="561"/>
      <c r="P202" s="352">
        <v>0.191</v>
      </c>
      <c r="Q202" s="353">
        <f>+Q201+$S$206</f>
        <v>1.0004277206631313</v>
      </c>
      <c r="R202" s="587"/>
      <c r="S202" s="566"/>
      <c r="T202" s="562"/>
    </row>
    <row r="203" spans="1:20" ht="18.75" customHeight="1">
      <c r="A203" s="332"/>
      <c r="B203" s="332"/>
      <c r="C203" s="332"/>
      <c r="D203" s="332"/>
      <c r="E203" s="332"/>
      <c r="F203" s="332"/>
      <c r="G203" s="334"/>
      <c r="H203" s="338">
        <v>19.2</v>
      </c>
      <c r="I203" s="401">
        <v>0.97443999999999997</v>
      </c>
      <c r="J203" s="593"/>
      <c r="K203" s="331">
        <v>19.2</v>
      </c>
      <c r="L203" s="404">
        <v>0.96970999999999996</v>
      </c>
      <c r="M203" s="334"/>
      <c r="N203" s="332"/>
      <c r="O203" s="561"/>
      <c r="P203" s="352">
        <v>0.192</v>
      </c>
      <c r="Q203" s="353">
        <f t="shared" ref="Q203:Q210" si="19">+Q202+$S$206</f>
        <v>1.0004287896098609</v>
      </c>
      <c r="R203" s="587"/>
      <c r="S203" s="566"/>
      <c r="T203" s="562"/>
    </row>
    <row r="204" spans="1:20" ht="18.75" customHeight="1">
      <c r="A204" s="332"/>
      <c r="B204" s="332"/>
      <c r="C204" s="332"/>
      <c r="D204" s="332"/>
      <c r="E204" s="332"/>
      <c r="F204" s="332"/>
      <c r="G204" s="334"/>
      <c r="H204" s="338">
        <v>19.3</v>
      </c>
      <c r="I204" s="401">
        <v>0.97433000000000003</v>
      </c>
      <c r="J204" s="593"/>
      <c r="K204" s="331">
        <v>19.3</v>
      </c>
      <c r="L204" s="404">
        <v>0.96957000000000004</v>
      </c>
      <c r="M204" s="334"/>
      <c r="N204" s="332"/>
      <c r="O204" s="561"/>
      <c r="P204" s="352">
        <v>0.193</v>
      </c>
      <c r="Q204" s="353">
        <f t="shared" si="19"/>
        <v>1.0004298585565905</v>
      </c>
      <c r="R204" s="587"/>
      <c r="S204" s="566"/>
      <c r="T204" s="562"/>
    </row>
    <row r="205" spans="1:20" ht="18.75" customHeight="1">
      <c r="A205" s="332"/>
      <c r="B205" s="332"/>
      <c r="C205" s="332"/>
      <c r="D205" s="332"/>
      <c r="E205" s="332"/>
      <c r="F205" s="332"/>
      <c r="G205" s="334"/>
      <c r="H205" s="338">
        <v>19.399999999999999</v>
      </c>
      <c r="I205" s="401">
        <v>0.97423000000000004</v>
      </c>
      <c r="J205" s="593"/>
      <c r="K205" s="331">
        <v>19.399999999999999</v>
      </c>
      <c r="L205" s="404">
        <v>0.96943999999999997</v>
      </c>
      <c r="M205" s="334"/>
      <c r="N205" s="332"/>
      <c r="O205" s="561"/>
      <c r="P205" s="352">
        <v>0.19400000000000001</v>
      </c>
      <c r="Q205" s="353">
        <f t="shared" si="19"/>
        <v>1.0004309275033201</v>
      </c>
      <c r="R205" s="587"/>
      <c r="S205" s="566"/>
      <c r="T205" s="562"/>
    </row>
    <row r="206" spans="1:20" ht="18.75" customHeight="1">
      <c r="A206" s="332"/>
      <c r="B206" s="332"/>
      <c r="C206" s="332"/>
      <c r="D206" s="332"/>
      <c r="E206" s="332"/>
      <c r="F206" s="332"/>
      <c r="G206" s="334"/>
      <c r="H206" s="338">
        <v>19.5</v>
      </c>
      <c r="I206" s="401">
        <v>0.97411999999999999</v>
      </c>
      <c r="J206" s="593"/>
      <c r="K206" s="331">
        <v>19.5</v>
      </c>
      <c r="L206" s="404">
        <v>0.96931</v>
      </c>
      <c r="M206" s="334"/>
      <c r="N206" s="332"/>
      <c r="O206" s="561"/>
      <c r="P206" s="352">
        <v>0.19500000000000001</v>
      </c>
      <c r="Q206" s="353">
        <f t="shared" si="19"/>
        <v>1.0004319964500497</v>
      </c>
      <c r="R206" s="587"/>
      <c r="S206" s="589">
        <f>+(Q211-Q201)/10</f>
        <v>1.0689467296653986E-6</v>
      </c>
      <c r="T206" s="562"/>
    </row>
    <row r="207" spans="1:20" ht="18.75" customHeight="1">
      <c r="A207" s="332"/>
      <c r="B207" s="332"/>
      <c r="C207" s="332"/>
      <c r="D207" s="332"/>
      <c r="E207" s="332"/>
      <c r="F207" s="332"/>
      <c r="G207" s="334"/>
      <c r="H207" s="338">
        <v>19.600000000000001</v>
      </c>
      <c r="I207" s="401">
        <v>0.97402</v>
      </c>
      <c r="J207" s="593"/>
      <c r="K207" s="331">
        <v>19.600000000000001</v>
      </c>
      <c r="L207" s="404">
        <v>0.96916999999999998</v>
      </c>
      <c r="M207" s="334"/>
      <c r="N207" s="332"/>
      <c r="O207" s="561"/>
      <c r="P207" s="352">
        <v>0.19600000000000001</v>
      </c>
      <c r="Q207" s="353">
        <f t="shared" si="19"/>
        <v>1.0004330653967792</v>
      </c>
      <c r="R207" s="587"/>
      <c r="S207" s="566"/>
      <c r="T207" s="562"/>
    </row>
    <row r="208" spans="1:20" ht="18.75" customHeight="1">
      <c r="A208" s="332"/>
      <c r="B208" s="332"/>
      <c r="C208" s="332"/>
      <c r="D208" s="332"/>
      <c r="E208" s="332"/>
      <c r="F208" s="332"/>
      <c r="G208" s="334"/>
      <c r="H208" s="338">
        <v>19.7</v>
      </c>
      <c r="I208" s="401">
        <v>0.97391000000000005</v>
      </c>
      <c r="J208" s="593"/>
      <c r="K208" s="331">
        <v>19.7</v>
      </c>
      <c r="L208" s="404">
        <v>0.96904000000000001</v>
      </c>
      <c r="M208" s="334"/>
      <c r="N208" s="332"/>
      <c r="O208" s="561"/>
      <c r="P208" s="352">
        <v>0.19700000000000001</v>
      </c>
      <c r="Q208" s="353">
        <f t="shared" si="19"/>
        <v>1.0004341343435088</v>
      </c>
      <c r="R208" s="587"/>
      <c r="S208" s="566"/>
      <c r="T208" s="562"/>
    </row>
    <row r="209" spans="1:20" ht="18.75" customHeight="1">
      <c r="A209" s="332"/>
      <c r="B209" s="332"/>
      <c r="C209" s="332"/>
      <c r="D209" s="332"/>
      <c r="E209" s="332"/>
      <c r="F209" s="332"/>
      <c r="G209" s="334"/>
      <c r="H209" s="338">
        <v>19.8</v>
      </c>
      <c r="I209" s="401">
        <v>0.97380999999999995</v>
      </c>
      <c r="J209" s="593"/>
      <c r="K209" s="331">
        <v>19.8</v>
      </c>
      <c r="L209" s="404">
        <v>0.96891000000000005</v>
      </c>
      <c r="M209" s="334"/>
      <c r="N209" s="332"/>
      <c r="O209" s="561"/>
      <c r="P209" s="352">
        <v>0.19800000000000001</v>
      </c>
      <c r="Q209" s="353">
        <f t="shared" si="19"/>
        <v>1.0004352032902384</v>
      </c>
      <c r="R209" s="587"/>
      <c r="S209" s="566"/>
      <c r="T209" s="562"/>
    </row>
    <row r="210" spans="1:20" ht="18.75" customHeight="1">
      <c r="A210" s="332"/>
      <c r="B210" s="332"/>
      <c r="C210" s="332"/>
      <c r="D210" s="332"/>
      <c r="E210" s="332"/>
      <c r="F210" s="332"/>
      <c r="G210" s="334"/>
      <c r="H210" s="338">
        <v>19.899999999999999</v>
      </c>
      <c r="I210" s="401">
        <v>0.97370000000000001</v>
      </c>
      <c r="J210" s="593"/>
      <c r="K210" s="331">
        <v>19.899999999999999</v>
      </c>
      <c r="L210" s="404">
        <v>0.96877000000000002</v>
      </c>
      <c r="M210" s="334"/>
      <c r="N210" s="332"/>
      <c r="O210" s="561"/>
      <c r="P210" s="352">
        <v>0.19900000000000001</v>
      </c>
      <c r="Q210" s="353">
        <f t="shared" si="19"/>
        <v>1.000436272236968</v>
      </c>
      <c r="R210" s="587"/>
      <c r="S210" s="566"/>
      <c r="T210" s="562"/>
    </row>
    <row r="211" spans="1:20" ht="18.75" customHeight="1">
      <c r="A211" s="332"/>
      <c r="B211" s="332"/>
      <c r="C211" s="332"/>
      <c r="D211" s="332"/>
      <c r="E211" s="332"/>
      <c r="F211" s="332"/>
      <c r="G211" s="334"/>
      <c r="H211" s="337">
        <v>20</v>
      </c>
      <c r="I211" s="348">
        <v>0.97358999999999996</v>
      </c>
      <c r="J211" s="593"/>
      <c r="K211" s="330">
        <v>20</v>
      </c>
      <c r="L211" s="347">
        <v>0.96863999999999995</v>
      </c>
      <c r="M211" s="334"/>
      <c r="N211" s="332"/>
      <c r="O211" s="561"/>
      <c r="P211" s="350">
        <v>0.2</v>
      </c>
      <c r="Q211" s="354">
        <v>1.0004373411836984</v>
      </c>
      <c r="R211" s="587"/>
      <c r="S211" s="566"/>
      <c r="T211" s="566" t="s">
        <v>282</v>
      </c>
    </row>
    <row r="212" spans="1:20" ht="18.75" customHeight="1">
      <c r="A212" s="332"/>
      <c r="B212" s="332"/>
      <c r="C212" s="332"/>
      <c r="D212" s="332"/>
      <c r="E212" s="332"/>
      <c r="F212" s="332"/>
      <c r="G212" s="334"/>
      <c r="H212" s="338">
        <v>20.100000000000001</v>
      </c>
      <c r="I212" s="401">
        <v>0.97348999999999997</v>
      </c>
      <c r="J212" s="593"/>
      <c r="K212" s="331">
        <v>20.100000000000001</v>
      </c>
      <c r="L212" s="404">
        <v>0.96850000000000003</v>
      </c>
      <c r="M212" s="334"/>
      <c r="N212" s="332"/>
      <c r="O212" s="561"/>
      <c r="P212" s="352">
        <v>0.20100000000000001</v>
      </c>
      <c r="Q212" s="353">
        <f>+Q211+$S$216</f>
        <v>1.0004336839398946</v>
      </c>
      <c r="R212" s="587"/>
      <c r="S212" s="566"/>
      <c r="T212" s="562"/>
    </row>
    <row r="213" spans="1:20" ht="18.75" customHeight="1">
      <c r="A213" s="332"/>
      <c r="B213" s="332"/>
      <c r="C213" s="332"/>
      <c r="D213" s="332"/>
      <c r="E213" s="332"/>
      <c r="F213" s="332"/>
      <c r="G213" s="334"/>
      <c r="H213" s="338">
        <v>20.2</v>
      </c>
      <c r="I213" s="401">
        <v>0.97338999999999998</v>
      </c>
      <c r="J213" s="593"/>
      <c r="K213" s="331">
        <v>20.2</v>
      </c>
      <c r="L213" s="404">
        <v>0.96836999999999995</v>
      </c>
      <c r="M213" s="334"/>
      <c r="N213" s="332"/>
      <c r="O213" s="561"/>
      <c r="P213" s="352">
        <v>0.20200000000000001</v>
      </c>
      <c r="Q213" s="353">
        <f t="shared" ref="Q213:Q220" si="20">+Q212+$S$216</f>
        <v>1.0004300266960908</v>
      </c>
      <c r="R213" s="587"/>
      <c r="S213" s="566"/>
      <c r="T213" s="562"/>
    </row>
    <row r="214" spans="1:20" ht="18.75" customHeight="1">
      <c r="A214" s="332"/>
      <c r="B214" s="332"/>
      <c r="C214" s="332"/>
      <c r="D214" s="332"/>
      <c r="E214" s="332"/>
      <c r="F214" s="332"/>
      <c r="G214" s="334"/>
      <c r="H214" s="338">
        <v>20.3</v>
      </c>
      <c r="I214" s="401">
        <v>0.97328000000000003</v>
      </c>
      <c r="J214" s="593"/>
      <c r="K214" s="331">
        <v>20.3</v>
      </c>
      <c r="L214" s="404">
        <v>0.96823000000000004</v>
      </c>
      <c r="M214" s="334"/>
      <c r="N214" s="332"/>
      <c r="O214" s="561"/>
      <c r="P214" s="352">
        <v>0.20300000000000001</v>
      </c>
      <c r="Q214" s="353">
        <f t="shared" si="20"/>
        <v>1.000426369452287</v>
      </c>
      <c r="R214" s="587"/>
      <c r="S214" s="566"/>
      <c r="T214" s="562"/>
    </row>
    <row r="215" spans="1:20" ht="18.75" customHeight="1">
      <c r="A215" s="332"/>
      <c r="B215" s="332"/>
      <c r="C215" s="332"/>
      <c r="D215" s="332"/>
      <c r="E215" s="332"/>
      <c r="F215" s="332"/>
      <c r="G215" s="334"/>
      <c r="H215" s="338">
        <v>20.399999999999999</v>
      </c>
      <c r="I215" s="401">
        <v>0.97316999999999998</v>
      </c>
      <c r="J215" s="593"/>
      <c r="K215" s="331">
        <v>20.399999999999999</v>
      </c>
      <c r="L215" s="404">
        <v>0.96809999999999996</v>
      </c>
      <c r="M215" s="334"/>
      <c r="N215" s="332"/>
      <c r="O215" s="561"/>
      <c r="P215" s="352">
        <v>0.20399999999999999</v>
      </c>
      <c r="Q215" s="353">
        <f t="shared" si="20"/>
        <v>1.0004227122084832</v>
      </c>
      <c r="R215" s="587"/>
      <c r="S215" s="566"/>
      <c r="T215" s="562"/>
    </row>
    <row r="216" spans="1:20" ht="18.75" customHeight="1">
      <c r="A216" s="332"/>
      <c r="B216" s="332"/>
      <c r="C216" s="332"/>
      <c r="D216" s="332"/>
      <c r="E216" s="332"/>
      <c r="F216" s="332"/>
      <c r="G216" s="334"/>
      <c r="H216" s="338">
        <v>20.5</v>
      </c>
      <c r="I216" s="401">
        <v>0.97306000000000004</v>
      </c>
      <c r="J216" s="593"/>
      <c r="K216" s="331">
        <v>20.5</v>
      </c>
      <c r="L216" s="404">
        <v>0.96796000000000004</v>
      </c>
      <c r="M216" s="334"/>
      <c r="N216" s="332"/>
      <c r="O216" s="561"/>
      <c r="P216" s="352">
        <v>0.20499999999999999</v>
      </c>
      <c r="Q216" s="353">
        <f t="shared" si="20"/>
        <v>1.0004190549646794</v>
      </c>
      <c r="R216" s="587"/>
      <c r="S216" s="589">
        <f>+(Q221-Q211)/10</f>
        <v>-3.6572438037563158E-6</v>
      </c>
      <c r="T216" s="562"/>
    </row>
    <row r="217" spans="1:20" ht="18.75" customHeight="1">
      <c r="A217" s="332"/>
      <c r="B217" s="332"/>
      <c r="C217" s="332"/>
      <c r="D217" s="332"/>
      <c r="E217" s="332"/>
      <c r="F217" s="332"/>
      <c r="G217" s="334"/>
      <c r="H217" s="338">
        <v>20.6</v>
      </c>
      <c r="I217" s="401">
        <v>0.97294999999999998</v>
      </c>
      <c r="J217" s="593"/>
      <c r="K217" s="331">
        <v>20.6</v>
      </c>
      <c r="L217" s="404">
        <v>0.96782999999999997</v>
      </c>
      <c r="M217" s="334"/>
      <c r="N217" s="332"/>
      <c r="O217" s="561"/>
      <c r="P217" s="352">
        <v>0.20599999999999999</v>
      </c>
      <c r="Q217" s="353">
        <f t="shared" si="20"/>
        <v>1.0004153977208756</v>
      </c>
      <c r="R217" s="587"/>
      <c r="S217" s="566"/>
      <c r="T217" s="562"/>
    </row>
    <row r="218" spans="1:20" ht="18.75" customHeight="1">
      <c r="A218" s="332"/>
      <c r="B218" s="332"/>
      <c r="C218" s="332"/>
      <c r="D218" s="332"/>
      <c r="E218" s="332"/>
      <c r="F218" s="332"/>
      <c r="G218" s="334"/>
      <c r="H218" s="338">
        <v>20.7</v>
      </c>
      <c r="I218" s="401">
        <v>0.97284999999999999</v>
      </c>
      <c r="J218" s="593"/>
      <c r="K218" s="331">
        <v>20.7</v>
      </c>
      <c r="L218" s="404">
        <v>0.96769000000000005</v>
      </c>
      <c r="M218" s="334"/>
      <c r="N218" s="332"/>
      <c r="O218" s="561"/>
      <c r="P218" s="352">
        <v>0.20699999999999999</v>
      </c>
      <c r="Q218" s="353">
        <f t="shared" si="20"/>
        <v>1.0004117404770718</v>
      </c>
      <c r="R218" s="587"/>
      <c r="S218" s="566"/>
      <c r="T218" s="562"/>
    </row>
    <row r="219" spans="1:20" ht="18.75" customHeight="1">
      <c r="A219" s="332"/>
      <c r="B219" s="332"/>
      <c r="C219" s="332"/>
      <c r="D219" s="332"/>
      <c r="E219" s="332"/>
      <c r="F219" s="332"/>
      <c r="G219" s="334"/>
      <c r="H219" s="338">
        <v>20.8</v>
      </c>
      <c r="I219" s="401">
        <v>0.97275</v>
      </c>
      <c r="J219" s="593"/>
      <c r="K219" s="331">
        <v>20.8</v>
      </c>
      <c r="L219" s="404">
        <v>0.96755999999999998</v>
      </c>
      <c r="M219" s="334"/>
      <c r="N219" s="332"/>
      <c r="O219" s="561"/>
      <c r="P219" s="352">
        <v>0.20799999999999999</v>
      </c>
      <c r="Q219" s="353">
        <f t="shared" si="20"/>
        <v>1.000408083233268</v>
      </c>
      <c r="R219" s="587"/>
      <c r="S219" s="566"/>
      <c r="T219" s="562"/>
    </row>
    <row r="220" spans="1:20" ht="18.75" customHeight="1">
      <c r="A220" s="332"/>
      <c r="B220" s="332"/>
      <c r="C220" s="332"/>
      <c r="D220" s="332"/>
      <c r="E220" s="332"/>
      <c r="F220" s="332"/>
      <c r="G220" s="334"/>
      <c r="H220" s="338">
        <v>20.9</v>
      </c>
      <c r="I220" s="401">
        <v>0.97263999999999995</v>
      </c>
      <c r="J220" s="593"/>
      <c r="K220" s="331">
        <v>20.9</v>
      </c>
      <c r="L220" s="404">
        <v>0.96741999999999995</v>
      </c>
      <c r="M220" s="334"/>
      <c r="N220" s="332"/>
      <c r="O220" s="561"/>
      <c r="P220" s="352">
        <v>0.20899999999999999</v>
      </c>
      <c r="Q220" s="353">
        <f t="shared" si="20"/>
        <v>1.0004044259894642</v>
      </c>
      <c r="R220" s="587"/>
      <c r="S220" s="566"/>
      <c r="T220" s="562"/>
    </row>
    <row r="221" spans="1:20" ht="18.75" customHeight="1">
      <c r="A221" s="332"/>
      <c r="B221" s="332"/>
      <c r="C221" s="332"/>
      <c r="D221" s="332"/>
      <c r="E221" s="332"/>
      <c r="F221" s="332"/>
      <c r="G221" s="334"/>
      <c r="H221" s="337">
        <v>21</v>
      </c>
      <c r="I221" s="348">
        <v>0.97253000000000001</v>
      </c>
      <c r="J221" s="593"/>
      <c r="K221" s="330">
        <v>21</v>
      </c>
      <c r="L221" s="347">
        <v>0.96728999999999998</v>
      </c>
      <c r="M221" s="334"/>
      <c r="N221" s="332"/>
      <c r="O221" s="561"/>
      <c r="P221" s="350">
        <v>0.21</v>
      </c>
      <c r="Q221" s="354">
        <v>1.0004007687456609</v>
      </c>
      <c r="R221" s="587"/>
      <c r="S221" s="566"/>
      <c r="T221" s="562"/>
    </row>
    <row r="222" spans="1:20" ht="18.75" customHeight="1">
      <c r="A222" s="332"/>
      <c r="B222" s="332"/>
      <c r="C222" s="332"/>
      <c r="D222" s="332"/>
      <c r="E222" s="332"/>
      <c r="F222" s="332"/>
      <c r="G222" s="334"/>
      <c r="H222" s="338">
        <v>21.1</v>
      </c>
      <c r="I222" s="401">
        <v>0.97241999999999995</v>
      </c>
      <c r="J222" s="593"/>
      <c r="K222" s="331">
        <v>21.1</v>
      </c>
      <c r="L222" s="404">
        <v>0.96716000000000002</v>
      </c>
      <c r="M222" s="334"/>
      <c r="N222" s="332"/>
      <c r="O222" s="561"/>
      <c r="P222" s="352">
        <v>0.21099999999999999</v>
      </c>
      <c r="Q222" s="353">
        <f>+Q221+$S$226</f>
        <v>1.0003971115018571</v>
      </c>
      <c r="R222" s="587"/>
      <c r="S222" s="566"/>
      <c r="T222" s="562"/>
    </row>
    <row r="223" spans="1:20" ht="18.75" customHeight="1">
      <c r="A223" s="332"/>
      <c r="B223" s="332"/>
      <c r="C223" s="332"/>
      <c r="D223" s="332"/>
      <c r="E223" s="332"/>
      <c r="F223" s="332"/>
      <c r="G223" s="334"/>
      <c r="H223" s="338">
        <v>21.2</v>
      </c>
      <c r="I223" s="401">
        <v>0.97231999999999996</v>
      </c>
      <c r="J223" s="593"/>
      <c r="K223" s="331">
        <v>21.2</v>
      </c>
      <c r="L223" s="404">
        <v>0.96701999999999999</v>
      </c>
      <c r="M223" s="334"/>
      <c r="N223" s="332"/>
      <c r="O223" s="561"/>
      <c r="P223" s="352">
        <v>0.21199999999999999</v>
      </c>
      <c r="Q223" s="353">
        <f t="shared" ref="Q223:Q230" si="21">+Q222+$S$226</f>
        <v>1.0003934542580533</v>
      </c>
      <c r="R223" s="587"/>
      <c r="S223" s="566"/>
      <c r="T223" s="562"/>
    </row>
    <row r="224" spans="1:20" ht="18.75" customHeight="1">
      <c r="A224" s="332"/>
      <c r="B224" s="332"/>
      <c r="C224" s="332"/>
      <c r="D224" s="332"/>
      <c r="E224" s="332"/>
      <c r="F224" s="332"/>
      <c r="G224" s="334"/>
      <c r="H224" s="338">
        <v>21.3</v>
      </c>
      <c r="I224" s="401">
        <v>0.97221000000000002</v>
      </c>
      <c r="J224" s="593"/>
      <c r="K224" s="331">
        <v>21.3</v>
      </c>
      <c r="L224" s="404">
        <v>0.96687999999999996</v>
      </c>
      <c r="M224" s="334"/>
      <c r="N224" s="332"/>
      <c r="O224" s="561"/>
      <c r="P224" s="352">
        <v>0.21299999999999999</v>
      </c>
      <c r="Q224" s="353">
        <f t="shared" si="21"/>
        <v>1.0003897970142495</v>
      </c>
      <c r="R224" s="587"/>
      <c r="S224" s="566"/>
      <c r="T224" s="562"/>
    </row>
    <row r="225" spans="1:20" ht="18.75" customHeight="1">
      <c r="A225" s="332"/>
      <c r="B225" s="332"/>
      <c r="C225" s="332"/>
      <c r="D225" s="332"/>
      <c r="E225" s="332"/>
      <c r="F225" s="332"/>
      <c r="G225" s="334"/>
      <c r="H225" s="338">
        <v>21.4</v>
      </c>
      <c r="I225" s="401">
        <v>0.97209999999999996</v>
      </c>
      <c r="J225" s="593"/>
      <c r="K225" s="331">
        <v>21.4</v>
      </c>
      <c r="L225" s="404">
        <v>0.96675</v>
      </c>
      <c r="M225" s="334"/>
      <c r="N225" s="332"/>
      <c r="O225" s="561"/>
      <c r="P225" s="352">
        <v>0.214</v>
      </c>
      <c r="Q225" s="353">
        <f t="shared" si="21"/>
        <v>1.0003861397704457</v>
      </c>
      <c r="R225" s="587"/>
      <c r="S225" s="566"/>
      <c r="T225" s="562"/>
    </row>
    <row r="226" spans="1:20" ht="18.75" customHeight="1">
      <c r="A226" s="332"/>
      <c r="B226" s="332"/>
      <c r="C226" s="332"/>
      <c r="D226" s="332"/>
      <c r="E226" s="332"/>
      <c r="F226" s="332"/>
      <c r="G226" s="334"/>
      <c r="H226" s="338">
        <v>21.5</v>
      </c>
      <c r="I226" s="401">
        <v>0.97199000000000002</v>
      </c>
      <c r="J226" s="593"/>
      <c r="K226" s="331">
        <v>21.5</v>
      </c>
      <c r="L226" s="404">
        <v>0.96660999999999997</v>
      </c>
      <c r="M226" s="334"/>
      <c r="N226" s="332"/>
      <c r="O226" s="561"/>
      <c r="P226" s="352">
        <v>0.215</v>
      </c>
      <c r="Q226" s="353">
        <f t="shared" si="21"/>
        <v>1.0003824825266419</v>
      </c>
      <c r="R226" s="587"/>
      <c r="S226" s="589">
        <f>+(Q231-Q221)/10</f>
        <v>-3.6572438037563158E-6</v>
      </c>
      <c r="T226" s="562"/>
    </row>
    <row r="227" spans="1:20" ht="18.75" customHeight="1">
      <c r="A227" s="332"/>
      <c r="B227" s="332"/>
      <c r="C227" s="332"/>
      <c r="D227" s="332"/>
      <c r="E227" s="332"/>
      <c r="F227" s="332"/>
      <c r="G227" s="334"/>
      <c r="H227" s="338">
        <v>21.6</v>
      </c>
      <c r="I227" s="401">
        <v>0.97187999999999997</v>
      </c>
      <c r="J227" s="593"/>
      <c r="K227" s="331">
        <v>21.6</v>
      </c>
      <c r="L227" s="404">
        <v>0.96647000000000005</v>
      </c>
      <c r="M227" s="334"/>
      <c r="N227" s="332"/>
      <c r="O227" s="561"/>
      <c r="P227" s="352">
        <v>0.216</v>
      </c>
      <c r="Q227" s="353">
        <f t="shared" si="21"/>
        <v>1.0003788252828381</v>
      </c>
      <c r="R227" s="587"/>
      <c r="S227" s="566"/>
      <c r="T227" s="562"/>
    </row>
    <row r="228" spans="1:20" ht="18.75" customHeight="1">
      <c r="A228" s="332"/>
      <c r="B228" s="332"/>
      <c r="C228" s="332"/>
      <c r="D228" s="332"/>
      <c r="E228" s="332"/>
      <c r="F228" s="332"/>
      <c r="G228" s="334"/>
      <c r="H228" s="338">
        <v>21.7</v>
      </c>
      <c r="I228" s="401">
        <v>0.97177999999999998</v>
      </c>
      <c r="J228" s="593"/>
      <c r="K228" s="331">
        <v>21.7</v>
      </c>
      <c r="L228" s="404">
        <v>0.96633999999999998</v>
      </c>
      <c r="M228" s="334"/>
      <c r="N228" s="332"/>
      <c r="O228" s="561"/>
      <c r="P228" s="352">
        <v>0.217</v>
      </c>
      <c r="Q228" s="353">
        <f t="shared" si="21"/>
        <v>1.0003751680390343</v>
      </c>
      <c r="R228" s="587"/>
      <c r="S228" s="566"/>
      <c r="T228" s="562"/>
    </row>
    <row r="229" spans="1:20" ht="18.75" customHeight="1">
      <c r="A229" s="332"/>
      <c r="B229" s="332"/>
      <c r="C229" s="332"/>
      <c r="D229" s="332"/>
      <c r="E229" s="332"/>
      <c r="F229" s="332"/>
      <c r="G229" s="334"/>
      <c r="H229" s="338">
        <v>21.8</v>
      </c>
      <c r="I229" s="401">
        <v>0.97167000000000003</v>
      </c>
      <c r="J229" s="593"/>
      <c r="K229" s="331">
        <v>21.8</v>
      </c>
      <c r="L229" s="404">
        <v>0.96619999999999995</v>
      </c>
      <c r="M229" s="334"/>
      <c r="N229" s="332"/>
      <c r="O229" s="561"/>
      <c r="P229" s="352">
        <v>0.218</v>
      </c>
      <c r="Q229" s="353">
        <f t="shared" si="21"/>
        <v>1.0003715107952305</v>
      </c>
      <c r="R229" s="587"/>
      <c r="S229" s="566"/>
      <c r="T229" s="562"/>
    </row>
    <row r="230" spans="1:20" ht="18.75" customHeight="1">
      <c r="A230" s="332"/>
      <c r="B230" s="332"/>
      <c r="C230" s="332"/>
      <c r="D230" s="332"/>
      <c r="E230" s="332"/>
      <c r="F230" s="332"/>
      <c r="G230" s="334"/>
      <c r="H230" s="338">
        <v>21.9</v>
      </c>
      <c r="I230" s="401">
        <v>0.97155999999999998</v>
      </c>
      <c r="J230" s="593"/>
      <c r="K230" s="331">
        <v>21.9</v>
      </c>
      <c r="L230" s="404">
        <v>0.96606000000000003</v>
      </c>
      <c r="M230" s="334"/>
      <c r="N230" s="332"/>
      <c r="O230" s="561"/>
      <c r="P230" s="352">
        <v>0.219</v>
      </c>
      <c r="Q230" s="353">
        <f t="shared" si="21"/>
        <v>1.0003678535514267</v>
      </c>
      <c r="R230" s="587"/>
      <c r="S230" s="566"/>
      <c r="T230" s="562"/>
    </row>
    <row r="231" spans="1:20" ht="18.75" customHeight="1">
      <c r="A231" s="332"/>
      <c r="B231" s="332"/>
      <c r="C231" s="332"/>
      <c r="D231" s="332"/>
      <c r="E231" s="332"/>
      <c r="F231" s="332"/>
      <c r="G231" s="334"/>
      <c r="H231" s="337">
        <v>22</v>
      </c>
      <c r="I231" s="348">
        <v>0.97145000000000004</v>
      </c>
      <c r="J231" s="593"/>
      <c r="K231" s="330">
        <v>22</v>
      </c>
      <c r="L231" s="347">
        <v>0.96592</v>
      </c>
      <c r="M231" s="334"/>
      <c r="N231" s="332"/>
      <c r="O231" s="561"/>
      <c r="P231" s="350">
        <v>0.22</v>
      </c>
      <c r="Q231" s="354">
        <v>1.0003641963076233</v>
      </c>
      <c r="R231" s="587"/>
      <c r="S231" s="566"/>
      <c r="T231" s="562"/>
    </row>
    <row r="232" spans="1:20" ht="18.75" customHeight="1">
      <c r="A232" s="332"/>
      <c r="B232" s="332"/>
      <c r="C232" s="332"/>
      <c r="D232" s="332"/>
      <c r="E232" s="332"/>
      <c r="F232" s="332"/>
      <c r="G232" s="334"/>
      <c r="H232" s="338">
        <v>22.1</v>
      </c>
      <c r="I232" s="401">
        <v>0.97133999999999998</v>
      </c>
      <c r="J232" s="593"/>
      <c r="K232" s="331">
        <v>22.1</v>
      </c>
      <c r="L232" s="404">
        <v>0.96577999999999997</v>
      </c>
      <c r="M232" s="334"/>
      <c r="N232" s="332"/>
      <c r="O232" s="561"/>
      <c r="P232" s="352">
        <v>0.221</v>
      </c>
      <c r="Q232" s="353">
        <f>+Q231+$S$236</f>
        <v>1.0003600986787213</v>
      </c>
      <c r="R232" s="587"/>
      <c r="S232" s="566"/>
      <c r="T232" s="562"/>
    </row>
    <row r="233" spans="1:20" ht="18.75" customHeight="1">
      <c r="A233" s="332"/>
      <c r="B233" s="332"/>
      <c r="C233" s="332"/>
      <c r="D233" s="332"/>
      <c r="E233" s="332"/>
      <c r="F233" s="332"/>
      <c r="G233" s="334"/>
      <c r="H233" s="338">
        <v>22.2</v>
      </c>
      <c r="I233" s="401">
        <v>0.97123000000000004</v>
      </c>
      <c r="J233" s="593"/>
      <c r="K233" s="331">
        <v>22.2</v>
      </c>
      <c r="L233" s="404">
        <v>0.96564000000000005</v>
      </c>
      <c r="M233" s="334"/>
      <c r="N233" s="332"/>
      <c r="O233" s="561"/>
      <c r="P233" s="352">
        <v>0.222</v>
      </c>
      <c r="Q233" s="353">
        <f t="shared" ref="Q233:Q240" si="22">+Q232+$S$236</f>
        <v>1.0003560010498194</v>
      </c>
      <c r="R233" s="587"/>
      <c r="S233" s="566"/>
      <c r="T233" s="562"/>
    </row>
    <row r="234" spans="1:20" ht="18.75" customHeight="1">
      <c r="A234" s="332"/>
      <c r="B234" s="332"/>
      <c r="C234" s="332"/>
      <c r="D234" s="332"/>
      <c r="E234" s="332"/>
      <c r="F234" s="332"/>
      <c r="G234" s="334"/>
      <c r="H234" s="338">
        <v>22.3</v>
      </c>
      <c r="I234" s="401">
        <v>0.97113000000000005</v>
      </c>
      <c r="J234" s="593"/>
      <c r="K234" s="331">
        <v>22.3</v>
      </c>
      <c r="L234" s="404">
        <v>0.96550999999999998</v>
      </c>
      <c r="M234" s="334"/>
      <c r="N234" s="332"/>
      <c r="O234" s="561"/>
      <c r="P234" s="352">
        <v>0.223</v>
      </c>
      <c r="Q234" s="353">
        <f t="shared" si="22"/>
        <v>1.0003519034209174</v>
      </c>
      <c r="R234" s="587"/>
      <c r="S234" s="566"/>
      <c r="T234" s="562"/>
    </row>
    <row r="235" spans="1:20" ht="18.75" customHeight="1">
      <c r="A235" s="332"/>
      <c r="B235" s="332"/>
      <c r="C235" s="332"/>
      <c r="D235" s="332"/>
      <c r="E235" s="332"/>
      <c r="F235" s="332"/>
      <c r="G235" s="334"/>
      <c r="H235" s="338">
        <v>22.4</v>
      </c>
      <c r="I235" s="401">
        <v>0.97101999999999999</v>
      </c>
      <c r="J235" s="593"/>
      <c r="K235" s="331">
        <v>22.4</v>
      </c>
      <c r="L235" s="404">
        <v>0.96536999999999995</v>
      </c>
      <c r="M235" s="334"/>
      <c r="N235" s="332"/>
      <c r="O235" s="561"/>
      <c r="P235" s="352">
        <v>0.224</v>
      </c>
      <c r="Q235" s="353">
        <f t="shared" si="22"/>
        <v>1.0003478057920154</v>
      </c>
      <c r="R235" s="587"/>
      <c r="S235" s="566"/>
      <c r="T235" s="562"/>
    </row>
    <row r="236" spans="1:20" ht="18.75" customHeight="1">
      <c r="A236" s="332"/>
      <c r="B236" s="332"/>
      <c r="C236" s="332"/>
      <c r="D236" s="332"/>
      <c r="E236" s="332"/>
      <c r="F236" s="332"/>
      <c r="G236" s="334"/>
      <c r="H236" s="338">
        <v>22.5</v>
      </c>
      <c r="I236" s="401">
        <v>0.97089999999999999</v>
      </c>
      <c r="J236" s="593"/>
      <c r="K236" s="331">
        <v>22.5</v>
      </c>
      <c r="L236" s="404">
        <v>0.96523000000000003</v>
      </c>
      <c r="M236" s="334"/>
      <c r="N236" s="332"/>
      <c r="O236" s="561"/>
      <c r="P236" s="352">
        <v>0.22500000000000001</v>
      </c>
      <c r="Q236" s="353">
        <f t="shared" si="22"/>
        <v>1.0003437081631135</v>
      </c>
      <c r="R236" s="587"/>
      <c r="S236" s="589">
        <f>+(Q241-Q231)/10</f>
        <v>-4.0976289020777656E-6</v>
      </c>
      <c r="T236" s="562"/>
    </row>
    <row r="237" spans="1:20" ht="18.75" customHeight="1">
      <c r="A237" s="332"/>
      <c r="B237" s="332"/>
      <c r="C237" s="332"/>
      <c r="D237" s="332"/>
      <c r="E237" s="332"/>
      <c r="F237" s="332"/>
      <c r="G237" s="334"/>
      <c r="H237" s="338">
        <v>22.6</v>
      </c>
      <c r="I237" s="401">
        <v>0.97079000000000004</v>
      </c>
      <c r="J237" s="593"/>
      <c r="K237" s="331">
        <v>22.6</v>
      </c>
      <c r="L237" s="404">
        <v>0.96509</v>
      </c>
      <c r="M237" s="334"/>
      <c r="N237" s="332"/>
      <c r="O237" s="561"/>
      <c r="P237" s="352">
        <v>0.22600000000000001</v>
      </c>
      <c r="Q237" s="353">
        <f t="shared" si="22"/>
        <v>1.0003396105342115</v>
      </c>
      <c r="R237" s="587"/>
      <c r="S237" s="566"/>
      <c r="T237" s="562"/>
    </row>
    <row r="238" spans="1:20" ht="18.75" customHeight="1">
      <c r="A238" s="332"/>
      <c r="B238" s="332"/>
      <c r="C238" s="332"/>
      <c r="D238" s="332"/>
      <c r="E238" s="332"/>
      <c r="F238" s="332"/>
      <c r="G238" s="334"/>
      <c r="H238" s="338">
        <v>22.7</v>
      </c>
      <c r="I238" s="401">
        <v>0.97067999999999999</v>
      </c>
      <c r="J238" s="593"/>
      <c r="K238" s="331">
        <v>22.7</v>
      </c>
      <c r="L238" s="404">
        <v>0.96494999999999997</v>
      </c>
      <c r="M238" s="334"/>
      <c r="N238" s="332"/>
      <c r="O238" s="561"/>
      <c r="P238" s="352">
        <v>0.22700000000000001</v>
      </c>
      <c r="Q238" s="353">
        <f t="shared" si="22"/>
        <v>1.0003355129053095</v>
      </c>
      <c r="R238" s="587"/>
      <c r="S238" s="566"/>
      <c r="T238" s="562"/>
    </row>
    <row r="239" spans="1:20" ht="18.75" customHeight="1">
      <c r="A239" s="332"/>
      <c r="B239" s="332"/>
      <c r="C239" s="332"/>
      <c r="D239" s="332"/>
      <c r="E239" s="332"/>
      <c r="F239" s="332"/>
      <c r="G239" s="334"/>
      <c r="H239" s="338">
        <v>22.8</v>
      </c>
      <c r="I239" s="401">
        <v>0.97057000000000004</v>
      </c>
      <c r="J239" s="593"/>
      <c r="K239" s="331">
        <v>22.8</v>
      </c>
      <c r="L239" s="404">
        <v>0.96480999999999995</v>
      </c>
      <c r="M239" s="334"/>
      <c r="N239" s="332"/>
      <c r="O239" s="561"/>
      <c r="P239" s="352">
        <v>0.22800000000000001</v>
      </c>
      <c r="Q239" s="353">
        <f t="shared" si="22"/>
        <v>1.0003314152764076</v>
      </c>
      <c r="R239" s="587"/>
      <c r="S239" s="566"/>
      <c r="T239" s="562"/>
    </row>
    <row r="240" spans="1:20" ht="18.75" customHeight="1">
      <c r="A240" s="332"/>
      <c r="B240" s="332"/>
      <c r="C240" s="332"/>
      <c r="D240" s="332"/>
      <c r="E240" s="332"/>
      <c r="F240" s="332"/>
      <c r="G240" s="334"/>
      <c r="H240" s="338">
        <v>22.9</v>
      </c>
      <c r="I240" s="401">
        <v>0.97047000000000005</v>
      </c>
      <c r="J240" s="593"/>
      <c r="K240" s="331">
        <v>22.9</v>
      </c>
      <c r="L240" s="404">
        <v>0.96467000000000003</v>
      </c>
      <c r="M240" s="334"/>
      <c r="N240" s="332"/>
      <c r="O240" s="561"/>
      <c r="P240" s="352">
        <v>0.22900000000000001</v>
      </c>
      <c r="Q240" s="353">
        <f t="shared" si="22"/>
        <v>1.0003273176475056</v>
      </c>
      <c r="R240" s="587"/>
      <c r="S240" s="566"/>
      <c r="T240" s="562"/>
    </row>
    <row r="241" spans="1:20" ht="18.75" customHeight="1">
      <c r="A241" s="332"/>
      <c r="B241" s="332"/>
      <c r="C241" s="332"/>
      <c r="D241" s="332"/>
      <c r="E241" s="332"/>
      <c r="F241" s="332"/>
      <c r="G241" s="334"/>
      <c r="H241" s="337">
        <v>23</v>
      </c>
      <c r="I241" s="348">
        <v>0.97036</v>
      </c>
      <c r="J241" s="593"/>
      <c r="K241" s="330">
        <v>23</v>
      </c>
      <c r="L241" s="347">
        <v>0.96453</v>
      </c>
      <c r="M241" s="334"/>
      <c r="N241" s="332"/>
      <c r="O241" s="561"/>
      <c r="P241" s="350">
        <v>0.23</v>
      </c>
      <c r="Q241" s="354">
        <v>1.0003232200186025</v>
      </c>
      <c r="R241" s="587"/>
      <c r="S241" s="566"/>
      <c r="T241" s="562"/>
    </row>
    <row r="242" spans="1:20" ht="18.75" customHeight="1">
      <c r="A242" s="332"/>
      <c r="B242" s="332"/>
      <c r="C242" s="332"/>
      <c r="D242" s="332"/>
      <c r="E242" s="332"/>
      <c r="F242" s="332"/>
      <c r="G242" s="334"/>
      <c r="H242" s="338">
        <v>23.1</v>
      </c>
      <c r="I242" s="401">
        <v>0.97024999999999995</v>
      </c>
      <c r="J242" s="593"/>
      <c r="K242" s="331">
        <v>23.1</v>
      </c>
      <c r="L242" s="404">
        <v>0.96438999999999997</v>
      </c>
      <c r="M242" s="334"/>
      <c r="N242" s="332"/>
      <c r="O242" s="561"/>
      <c r="P242" s="352">
        <v>0.23100000000000001</v>
      </c>
      <c r="Q242" s="353">
        <f>+Q241+$S$246</f>
        <v>1.0003186820046022</v>
      </c>
      <c r="R242" s="587"/>
      <c r="S242" s="566"/>
      <c r="T242" s="562"/>
    </row>
    <row r="243" spans="1:20" ht="18.75" customHeight="1">
      <c r="A243" s="332"/>
      <c r="B243" s="332"/>
      <c r="C243" s="332"/>
      <c r="D243" s="332"/>
      <c r="E243" s="332"/>
      <c r="F243" s="332"/>
      <c r="G243" s="334"/>
      <c r="H243" s="338">
        <v>23.2</v>
      </c>
      <c r="I243" s="401">
        <v>0.97013000000000005</v>
      </c>
      <c r="J243" s="593"/>
      <c r="K243" s="331">
        <v>23.2</v>
      </c>
      <c r="L243" s="404">
        <v>0.96425000000000005</v>
      </c>
      <c r="M243" s="334"/>
      <c r="N243" s="332"/>
      <c r="O243" s="561"/>
      <c r="P243" s="352">
        <v>0.23200000000000001</v>
      </c>
      <c r="Q243" s="353">
        <f t="shared" ref="Q243:Q250" si="23">+Q242+$S$246</f>
        <v>1.0003141439906018</v>
      </c>
      <c r="R243" s="587"/>
      <c r="S243" s="566"/>
      <c r="T243" s="562"/>
    </row>
    <row r="244" spans="1:20" ht="18.75" customHeight="1">
      <c r="A244" s="332"/>
      <c r="B244" s="332"/>
      <c r="C244" s="332"/>
      <c r="D244" s="332"/>
      <c r="E244" s="332"/>
      <c r="F244" s="332"/>
      <c r="G244" s="334"/>
      <c r="H244" s="338">
        <v>23.3</v>
      </c>
      <c r="I244" s="401">
        <v>0.97001999999999999</v>
      </c>
      <c r="J244" s="593"/>
      <c r="K244" s="331">
        <v>23.3</v>
      </c>
      <c r="L244" s="404">
        <v>0.96411000000000002</v>
      </c>
      <c r="M244" s="334"/>
      <c r="N244" s="332"/>
      <c r="O244" s="561"/>
      <c r="P244" s="352">
        <v>0.23300000000000001</v>
      </c>
      <c r="Q244" s="353">
        <f t="shared" si="23"/>
        <v>1.0003096059766015</v>
      </c>
      <c r="R244" s="587"/>
      <c r="S244" s="566"/>
      <c r="T244" s="562"/>
    </row>
    <row r="245" spans="1:20" ht="18.75" customHeight="1">
      <c r="A245" s="332"/>
      <c r="B245" s="332"/>
      <c r="C245" s="332"/>
      <c r="D245" s="332"/>
      <c r="E245" s="332"/>
      <c r="F245" s="332"/>
      <c r="G245" s="334"/>
      <c r="H245" s="338">
        <v>23.4</v>
      </c>
      <c r="I245" s="401">
        <v>0.96991000000000005</v>
      </c>
      <c r="J245" s="593"/>
      <c r="K245" s="331">
        <v>23.4</v>
      </c>
      <c r="L245" s="404">
        <v>0.96396000000000004</v>
      </c>
      <c r="M245" s="334"/>
      <c r="N245" s="332"/>
      <c r="O245" s="561"/>
      <c r="P245" s="352">
        <v>0.23400000000000001</v>
      </c>
      <c r="Q245" s="353">
        <f t="shared" si="23"/>
        <v>1.0003050679626011</v>
      </c>
      <c r="R245" s="587"/>
      <c r="S245" s="566"/>
      <c r="T245" s="562"/>
    </row>
    <row r="246" spans="1:20" ht="18.75" customHeight="1">
      <c r="A246" s="332"/>
      <c r="B246" s="332"/>
      <c r="C246" s="332"/>
      <c r="D246" s="332"/>
      <c r="E246" s="332"/>
      <c r="F246" s="332"/>
      <c r="G246" s="334"/>
      <c r="H246" s="338">
        <v>23.5</v>
      </c>
      <c r="I246" s="401">
        <v>0.9698</v>
      </c>
      <c r="J246" s="593"/>
      <c r="K246" s="331">
        <v>23.5</v>
      </c>
      <c r="L246" s="404">
        <v>0.96382000000000001</v>
      </c>
      <c r="M246" s="334"/>
      <c r="N246" s="332"/>
      <c r="O246" s="561"/>
      <c r="P246" s="352">
        <v>0.23499999999999999</v>
      </c>
      <c r="Q246" s="353">
        <f t="shared" si="23"/>
        <v>1.0003005299486007</v>
      </c>
      <c r="R246" s="587"/>
      <c r="S246" s="589">
        <f>+(Q251-Q241)/10</f>
        <v>-4.5380140004436246E-6</v>
      </c>
      <c r="T246" s="562"/>
    </row>
    <row r="247" spans="1:20" ht="18.75" customHeight="1">
      <c r="A247" s="332"/>
      <c r="B247" s="332"/>
      <c r="C247" s="332"/>
      <c r="D247" s="332"/>
      <c r="E247" s="332"/>
      <c r="F247" s="332"/>
      <c r="G247" s="334"/>
      <c r="H247" s="338">
        <v>23.6</v>
      </c>
      <c r="I247" s="401">
        <v>0.96970000000000001</v>
      </c>
      <c r="J247" s="593"/>
      <c r="K247" s="331">
        <v>23.6</v>
      </c>
      <c r="L247" s="404">
        <v>0.96367999999999998</v>
      </c>
      <c r="M247" s="334"/>
      <c r="N247" s="332"/>
      <c r="O247" s="561"/>
      <c r="P247" s="352">
        <v>0.23599999999999999</v>
      </c>
      <c r="Q247" s="353">
        <f t="shared" si="23"/>
        <v>1.0002959919346004</v>
      </c>
      <c r="R247" s="587"/>
      <c r="S247" s="566"/>
      <c r="T247" s="562"/>
    </row>
    <row r="248" spans="1:20" ht="18.75" customHeight="1">
      <c r="A248" s="332"/>
      <c r="B248" s="332"/>
      <c r="C248" s="332"/>
      <c r="D248" s="332"/>
      <c r="E248" s="332"/>
      <c r="F248" s="332"/>
      <c r="G248" s="334"/>
      <c r="H248" s="338">
        <v>23.7</v>
      </c>
      <c r="I248" s="401">
        <v>0.96958</v>
      </c>
      <c r="J248" s="593"/>
      <c r="K248" s="331">
        <v>23.7</v>
      </c>
      <c r="L248" s="404">
        <v>0.96353999999999995</v>
      </c>
      <c r="M248" s="334"/>
      <c r="N248" s="332"/>
      <c r="O248" s="561"/>
      <c r="P248" s="352">
        <v>0.23699999999999999</v>
      </c>
      <c r="Q248" s="353">
        <f t="shared" si="23"/>
        <v>1.0002914539206</v>
      </c>
      <c r="R248" s="587"/>
      <c r="S248" s="566"/>
      <c r="T248" s="562"/>
    </row>
    <row r="249" spans="1:20" ht="18.75" customHeight="1">
      <c r="A249" s="332"/>
      <c r="B249" s="332"/>
      <c r="C249" s="332"/>
      <c r="D249" s="332"/>
      <c r="E249" s="332"/>
      <c r="F249" s="332"/>
      <c r="G249" s="334"/>
      <c r="H249" s="338">
        <v>23.8</v>
      </c>
      <c r="I249" s="401">
        <v>0.96947000000000005</v>
      </c>
      <c r="J249" s="593"/>
      <c r="K249" s="331">
        <v>23.8</v>
      </c>
      <c r="L249" s="404">
        <v>0.96340000000000003</v>
      </c>
      <c r="M249" s="334"/>
      <c r="N249" s="332"/>
      <c r="O249" s="561"/>
      <c r="P249" s="352">
        <v>0.23799999999999999</v>
      </c>
      <c r="Q249" s="353">
        <f t="shared" si="23"/>
        <v>1.0002869159065997</v>
      </c>
      <c r="R249" s="587"/>
      <c r="S249" s="566"/>
      <c r="T249" s="562"/>
    </row>
    <row r="250" spans="1:20" ht="18.75" customHeight="1" thickBot="1">
      <c r="A250" s="332"/>
      <c r="B250" s="332"/>
      <c r="C250" s="332"/>
      <c r="D250" s="332"/>
      <c r="E250" s="332"/>
      <c r="F250" s="332"/>
      <c r="G250" s="334"/>
      <c r="H250" s="338">
        <v>23.9</v>
      </c>
      <c r="I250" s="401">
        <v>0.96936</v>
      </c>
      <c r="J250" s="593"/>
      <c r="K250" s="331">
        <v>23.9</v>
      </c>
      <c r="L250" s="404">
        <v>0.96326000000000001</v>
      </c>
      <c r="M250" s="334"/>
      <c r="N250" s="332"/>
      <c r="O250" s="561"/>
      <c r="P250" s="352">
        <v>0.23899999999999999</v>
      </c>
      <c r="Q250" s="353">
        <f t="shared" si="23"/>
        <v>1.0002823778925993</v>
      </c>
      <c r="R250" s="587"/>
      <c r="S250" s="566"/>
      <c r="T250" s="562"/>
    </row>
    <row r="251" spans="1:20" ht="18.75" customHeight="1">
      <c r="A251" s="332"/>
      <c r="B251" s="332"/>
      <c r="C251" s="332"/>
      <c r="D251" s="332"/>
      <c r="E251" s="332"/>
      <c r="F251" s="332"/>
      <c r="G251" s="334"/>
      <c r="H251" s="337">
        <v>24</v>
      </c>
      <c r="I251" s="348">
        <v>0.96924999999999994</v>
      </c>
      <c r="J251" s="592" t="s">
        <v>284</v>
      </c>
      <c r="K251" s="330">
        <v>24</v>
      </c>
      <c r="L251" s="347">
        <v>0.96311999999999998</v>
      </c>
      <c r="M251" s="334"/>
      <c r="N251" s="332"/>
      <c r="O251" s="561"/>
      <c r="P251" s="350">
        <v>0.24</v>
      </c>
      <c r="Q251" s="354">
        <v>1.0002778398785981</v>
      </c>
      <c r="R251" s="587"/>
      <c r="S251" s="566"/>
      <c r="T251" s="562"/>
    </row>
    <row r="252" spans="1:20" ht="18.75" customHeight="1">
      <c r="A252" s="332"/>
      <c r="B252" s="332"/>
      <c r="C252" s="332"/>
      <c r="D252" s="332"/>
      <c r="E252" s="332"/>
      <c r="F252" s="332"/>
      <c r="G252" s="334"/>
      <c r="H252" s="338">
        <v>24.1</v>
      </c>
      <c r="I252" s="401">
        <v>0.96913000000000005</v>
      </c>
      <c r="J252" s="593"/>
      <c r="K252" s="331">
        <v>24.1</v>
      </c>
      <c r="L252" s="404">
        <v>0.96296999999999999</v>
      </c>
      <c r="M252" s="334"/>
      <c r="N252" s="332"/>
      <c r="O252" s="561"/>
      <c r="P252" s="352">
        <v>0.24099999999999999</v>
      </c>
      <c r="Q252" s="353">
        <f>+Q251+$S$256</f>
        <v>1.0002733018645975</v>
      </c>
      <c r="R252" s="587"/>
      <c r="S252" s="566"/>
      <c r="T252" s="562"/>
    </row>
    <row r="253" spans="1:20" ht="18.75" customHeight="1">
      <c r="A253" s="332"/>
      <c r="B253" s="332"/>
      <c r="C253" s="332"/>
      <c r="D253" s="332"/>
      <c r="E253" s="332"/>
      <c r="F253" s="332"/>
      <c r="G253" s="334"/>
      <c r="H253" s="338">
        <v>24.2</v>
      </c>
      <c r="I253" s="401">
        <v>0.96901999999999999</v>
      </c>
      <c r="J253" s="593"/>
      <c r="K253" s="331">
        <v>24.2</v>
      </c>
      <c r="L253" s="404">
        <v>0.96282999999999996</v>
      </c>
      <c r="M253" s="334"/>
      <c r="N253" s="332"/>
      <c r="O253" s="561"/>
      <c r="P253" s="352">
        <v>0.24199999999999999</v>
      </c>
      <c r="Q253" s="353">
        <f t="shared" ref="Q253:Q260" si="24">+Q252+$S$256</f>
        <v>1.0002687638505969</v>
      </c>
      <c r="R253" s="587"/>
      <c r="S253" s="566"/>
      <c r="T253" s="562"/>
    </row>
    <row r="254" spans="1:20" ht="18.75" customHeight="1">
      <c r="A254" s="332"/>
      <c r="B254" s="332"/>
      <c r="C254" s="332"/>
      <c r="D254" s="332"/>
      <c r="E254" s="332"/>
      <c r="F254" s="332"/>
      <c r="G254" s="334"/>
      <c r="H254" s="338">
        <v>24.3</v>
      </c>
      <c r="I254" s="401">
        <v>0.96891000000000005</v>
      </c>
      <c r="J254" s="593"/>
      <c r="K254" s="331">
        <v>24.3</v>
      </c>
      <c r="L254" s="404">
        <v>0.96269000000000005</v>
      </c>
      <c r="M254" s="334"/>
      <c r="N254" s="332"/>
      <c r="O254" s="561"/>
      <c r="P254" s="352">
        <v>0.24299999999999999</v>
      </c>
      <c r="Q254" s="353">
        <f t="shared" si="24"/>
        <v>1.0002642258365964</v>
      </c>
      <c r="R254" s="587"/>
      <c r="S254" s="566"/>
      <c r="T254" s="562"/>
    </row>
    <row r="255" spans="1:20" ht="18.75" customHeight="1">
      <c r="A255" s="332"/>
      <c r="B255" s="332"/>
      <c r="C255" s="332"/>
      <c r="D255" s="332"/>
      <c r="E255" s="332"/>
      <c r="F255" s="332"/>
      <c r="G255" s="334"/>
      <c r="H255" s="338">
        <v>24.4</v>
      </c>
      <c r="I255" s="401">
        <v>0.96879999999999999</v>
      </c>
      <c r="J255" s="593"/>
      <c r="K255" s="331">
        <v>24.4</v>
      </c>
      <c r="L255" s="404">
        <v>0.96253999999999995</v>
      </c>
      <c r="M255" s="334"/>
      <c r="N255" s="332"/>
      <c r="O255" s="561"/>
      <c r="P255" s="352">
        <v>0.24399999999999999</v>
      </c>
      <c r="Q255" s="353">
        <f t="shared" si="24"/>
        <v>1.0002596878225958</v>
      </c>
      <c r="R255" s="587"/>
      <c r="S255" s="566"/>
      <c r="T255" s="562"/>
    </row>
    <row r="256" spans="1:20" ht="18.75" customHeight="1">
      <c r="A256" s="332"/>
      <c r="B256" s="332"/>
      <c r="C256" s="332"/>
      <c r="D256" s="332"/>
      <c r="E256" s="332"/>
      <c r="F256" s="332"/>
      <c r="G256" s="334"/>
      <c r="H256" s="338">
        <v>24.5</v>
      </c>
      <c r="I256" s="401">
        <v>0.96869000000000005</v>
      </c>
      <c r="J256" s="593"/>
      <c r="K256" s="331">
        <v>24.5</v>
      </c>
      <c r="L256" s="404">
        <v>0.96240000000000003</v>
      </c>
      <c r="M256" s="334"/>
      <c r="N256" s="332"/>
      <c r="O256" s="561"/>
      <c r="P256" s="352">
        <v>0.245</v>
      </c>
      <c r="Q256" s="353">
        <f t="shared" si="24"/>
        <v>1.0002551498085952</v>
      </c>
      <c r="R256" s="587"/>
      <c r="S256" s="589">
        <f>+(Q261-Q251)/10</f>
        <v>-4.5380140004880328E-6</v>
      </c>
      <c r="T256" s="562"/>
    </row>
    <row r="257" spans="1:20" ht="18.75" customHeight="1">
      <c r="A257" s="332"/>
      <c r="B257" s="332"/>
      <c r="C257" s="332"/>
      <c r="D257" s="332"/>
      <c r="E257" s="332"/>
      <c r="F257" s="332"/>
      <c r="G257" s="334"/>
      <c r="H257" s="338">
        <v>24.6</v>
      </c>
      <c r="I257" s="401">
        <v>0.96857000000000004</v>
      </c>
      <c r="J257" s="593"/>
      <c r="K257" s="331">
        <v>24.6</v>
      </c>
      <c r="L257" s="404">
        <v>0.96225000000000005</v>
      </c>
      <c r="M257" s="334"/>
      <c r="N257" s="332"/>
      <c r="O257" s="561"/>
      <c r="P257" s="352">
        <v>0.246</v>
      </c>
      <c r="Q257" s="353">
        <f t="shared" si="24"/>
        <v>1.0002506117945946</v>
      </c>
      <c r="R257" s="587"/>
      <c r="S257" s="566"/>
      <c r="T257" s="562"/>
    </row>
    <row r="258" spans="1:20" ht="18.75" customHeight="1">
      <c r="A258" s="332"/>
      <c r="B258" s="332"/>
      <c r="C258" s="332"/>
      <c r="D258" s="332"/>
      <c r="E258" s="332"/>
      <c r="F258" s="332"/>
      <c r="G258" s="334"/>
      <c r="H258" s="338">
        <v>24.7</v>
      </c>
      <c r="I258" s="401">
        <v>0.96845999999999999</v>
      </c>
      <c r="J258" s="593"/>
      <c r="K258" s="331">
        <v>24.7</v>
      </c>
      <c r="L258" s="404">
        <v>0.96211000000000002</v>
      </c>
      <c r="M258" s="334"/>
      <c r="N258" s="332"/>
      <c r="O258" s="561"/>
      <c r="P258" s="352">
        <v>0.247</v>
      </c>
      <c r="Q258" s="353">
        <f t="shared" si="24"/>
        <v>1.000246073780594</v>
      </c>
      <c r="R258" s="587"/>
      <c r="S258" s="566"/>
      <c r="T258" s="562"/>
    </row>
    <row r="259" spans="1:20" ht="18.75" customHeight="1">
      <c r="A259" s="332"/>
      <c r="B259" s="332"/>
      <c r="C259" s="332"/>
      <c r="D259" s="332"/>
      <c r="E259" s="332"/>
      <c r="F259" s="332"/>
      <c r="G259" s="334"/>
      <c r="H259" s="338">
        <v>24.8</v>
      </c>
      <c r="I259" s="401">
        <v>0.96835000000000004</v>
      </c>
      <c r="J259" s="593"/>
      <c r="K259" s="331">
        <v>24.8</v>
      </c>
      <c r="L259" s="404">
        <v>0.96196000000000004</v>
      </c>
      <c r="M259" s="334"/>
      <c r="N259" s="332"/>
      <c r="O259" s="561"/>
      <c r="P259" s="352">
        <v>0.248</v>
      </c>
      <c r="Q259" s="353">
        <f t="shared" si="24"/>
        <v>1.0002415357665935</v>
      </c>
      <c r="R259" s="587"/>
      <c r="S259" s="566"/>
      <c r="T259" s="562"/>
    </row>
    <row r="260" spans="1:20" ht="18.75" customHeight="1">
      <c r="A260" s="332"/>
      <c r="B260" s="332"/>
      <c r="C260" s="332"/>
      <c r="D260" s="332"/>
      <c r="E260" s="332"/>
      <c r="F260" s="332"/>
      <c r="G260" s="334"/>
      <c r="H260" s="338">
        <v>24.9</v>
      </c>
      <c r="I260" s="401">
        <v>0.96823000000000004</v>
      </c>
      <c r="J260" s="593"/>
      <c r="K260" s="331">
        <v>24.9</v>
      </c>
      <c r="L260" s="404">
        <v>0.96182000000000001</v>
      </c>
      <c r="M260" s="334"/>
      <c r="N260" s="332"/>
      <c r="O260" s="561"/>
      <c r="P260" s="352">
        <v>0.249</v>
      </c>
      <c r="Q260" s="353">
        <f t="shared" si="24"/>
        <v>1.0002369977525929</v>
      </c>
      <c r="R260" s="587"/>
      <c r="S260" s="566"/>
      <c r="T260" s="562"/>
    </row>
    <row r="261" spans="1:20" ht="18.75" customHeight="1">
      <c r="A261" s="332"/>
      <c r="B261" s="332"/>
      <c r="C261" s="332"/>
      <c r="D261" s="332"/>
      <c r="E261" s="332"/>
      <c r="F261" s="332"/>
      <c r="G261" s="334"/>
      <c r="H261" s="337">
        <v>25</v>
      </c>
      <c r="I261" s="348">
        <v>0.96811999999999998</v>
      </c>
      <c r="J261" s="593"/>
      <c r="K261" s="330">
        <v>25</v>
      </c>
      <c r="L261" s="347">
        <v>0.96167999999999998</v>
      </c>
      <c r="M261" s="334"/>
      <c r="N261" s="332"/>
      <c r="O261" s="561"/>
      <c r="P261" s="350">
        <v>0.25</v>
      </c>
      <c r="Q261" s="354">
        <v>1.0002324597385932</v>
      </c>
      <c r="R261" s="587"/>
      <c r="S261" s="566"/>
      <c r="T261" s="562"/>
    </row>
    <row r="262" spans="1:20" ht="18.75" customHeight="1">
      <c r="A262" s="332"/>
      <c r="B262" s="332"/>
      <c r="C262" s="332"/>
      <c r="D262" s="332"/>
      <c r="E262" s="332"/>
      <c r="F262" s="332"/>
      <c r="G262" s="334"/>
      <c r="H262" s="338">
        <v>25.1</v>
      </c>
      <c r="I262" s="401">
        <v>0.96801000000000004</v>
      </c>
      <c r="J262" s="593"/>
      <c r="K262" s="331">
        <v>25.1</v>
      </c>
      <c r="L262" s="404">
        <v>0.96153</v>
      </c>
      <c r="M262" s="334"/>
      <c r="N262" s="332"/>
      <c r="O262" s="561"/>
      <c r="P262" s="352">
        <v>0.251</v>
      </c>
      <c r="Q262" s="353">
        <f>+Q261+$S$266</f>
        <v>1.0002280918268447</v>
      </c>
      <c r="R262" s="587"/>
      <c r="S262" s="566"/>
      <c r="T262" s="562"/>
    </row>
    <row r="263" spans="1:20" ht="18.75" customHeight="1">
      <c r="A263" s="332"/>
      <c r="B263" s="332"/>
      <c r="C263" s="332"/>
      <c r="D263" s="332"/>
      <c r="E263" s="332"/>
      <c r="F263" s="332"/>
      <c r="G263" s="334"/>
      <c r="H263" s="338">
        <v>25.2</v>
      </c>
      <c r="I263" s="401">
        <v>0.96789000000000003</v>
      </c>
      <c r="J263" s="593"/>
      <c r="K263" s="331">
        <v>25.2</v>
      </c>
      <c r="L263" s="404">
        <v>0.96138999999999997</v>
      </c>
      <c r="M263" s="334"/>
      <c r="N263" s="332"/>
      <c r="O263" s="561"/>
      <c r="P263" s="352">
        <v>0.252</v>
      </c>
      <c r="Q263" s="353">
        <f t="shared" ref="Q263:Q270" si="25">+Q262+$S$266</f>
        <v>1.0002237239150962</v>
      </c>
      <c r="R263" s="587"/>
      <c r="S263" s="566"/>
      <c r="T263" s="562"/>
    </row>
    <row r="264" spans="1:20" ht="18.75" customHeight="1">
      <c r="A264" s="332"/>
      <c r="B264" s="332"/>
      <c r="C264" s="332"/>
      <c r="D264" s="332"/>
      <c r="E264" s="332"/>
      <c r="F264" s="332"/>
      <c r="G264" s="334"/>
      <c r="H264" s="338">
        <v>25.3</v>
      </c>
      <c r="I264" s="401">
        <v>0.96777999999999997</v>
      </c>
      <c r="J264" s="593"/>
      <c r="K264" s="331">
        <v>25.3</v>
      </c>
      <c r="L264" s="404">
        <v>0.96123999999999998</v>
      </c>
      <c r="M264" s="334"/>
      <c r="N264" s="332"/>
      <c r="O264" s="561"/>
      <c r="P264" s="352">
        <v>0.253</v>
      </c>
      <c r="Q264" s="353">
        <f t="shared" si="25"/>
        <v>1.0002193560033477</v>
      </c>
      <c r="R264" s="587"/>
      <c r="S264" s="566"/>
      <c r="T264" s="562"/>
    </row>
    <row r="265" spans="1:20" ht="18.75" customHeight="1">
      <c r="A265" s="332"/>
      <c r="B265" s="332"/>
      <c r="C265" s="332"/>
      <c r="D265" s="332"/>
      <c r="E265" s="332"/>
      <c r="F265" s="332"/>
      <c r="G265" s="334"/>
      <c r="H265" s="338">
        <v>25.4</v>
      </c>
      <c r="I265" s="401">
        <v>0.96767000000000003</v>
      </c>
      <c r="J265" s="593"/>
      <c r="K265" s="331">
        <v>25.4</v>
      </c>
      <c r="L265" s="404">
        <v>0.96109</v>
      </c>
      <c r="M265" s="334"/>
      <c r="N265" s="332"/>
      <c r="O265" s="561"/>
      <c r="P265" s="352">
        <v>0.254</v>
      </c>
      <c r="Q265" s="353">
        <f t="shared" si="25"/>
        <v>1.0002149880915991</v>
      </c>
      <c r="R265" s="587"/>
      <c r="S265" s="566"/>
      <c r="T265" s="562"/>
    </row>
    <row r="266" spans="1:20" ht="18.75" customHeight="1">
      <c r="A266" s="332"/>
      <c r="B266" s="332"/>
      <c r="C266" s="332"/>
      <c r="D266" s="332"/>
      <c r="E266" s="332"/>
      <c r="F266" s="332"/>
      <c r="G266" s="334"/>
      <c r="H266" s="338">
        <v>25.5</v>
      </c>
      <c r="I266" s="401">
        <v>0.96755999999999998</v>
      </c>
      <c r="J266" s="593"/>
      <c r="K266" s="331">
        <v>25.5</v>
      </c>
      <c r="L266" s="404">
        <v>0.96094000000000002</v>
      </c>
      <c r="M266" s="334"/>
      <c r="N266" s="332"/>
      <c r="O266" s="561"/>
      <c r="P266" s="352">
        <v>0.255</v>
      </c>
      <c r="Q266" s="353">
        <f t="shared" si="25"/>
        <v>1.0002106201798506</v>
      </c>
      <c r="R266" s="587"/>
      <c r="S266" s="589">
        <f>+(Q271-Q261)/10</f>
        <v>-4.3679117484707318E-6</v>
      </c>
      <c r="T266" s="562"/>
    </row>
    <row r="267" spans="1:20" ht="18.75" customHeight="1">
      <c r="A267" s="332"/>
      <c r="B267" s="332"/>
      <c r="C267" s="332"/>
      <c r="D267" s="332"/>
      <c r="E267" s="332"/>
      <c r="F267" s="332"/>
      <c r="G267" s="334"/>
      <c r="H267" s="338">
        <v>25.6</v>
      </c>
      <c r="I267" s="401">
        <v>0.96743999999999997</v>
      </c>
      <c r="J267" s="593"/>
      <c r="K267" s="331">
        <v>25.6</v>
      </c>
      <c r="L267" s="404">
        <v>0.96079999999999999</v>
      </c>
      <c r="M267" s="334"/>
      <c r="N267" s="332"/>
      <c r="O267" s="561"/>
      <c r="P267" s="352">
        <v>0.25600000000000001</v>
      </c>
      <c r="Q267" s="353">
        <f t="shared" si="25"/>
        <v>1.0002062522681021</v>
      </c>
      <c r="R267" s="587"/>
      <c r="S267" s="566"/>
      <c r="T267" s="562"/>
    </row>
    <row r="268" spans="1:20" ht="18.75" customHeight="1">
      <c r="A268" s="332"/>
      <c r="B268" s="332"/>
      <c r="C268" s="332"/>
      <c r="D268" s="332"/>
      <c r="E268" s="332"/>
      <c r="F268" s="332"/>
      <c r="G268" s="334"/>
      <c r="H268" s="338">
        <v>25.7</v>
      </c>
      <c r="I268" s="401">
        <v>0.96733000000000002</v>
      </c>
      <c r="J268" s="593"/>
      <c r="K268" s="331">
        <v>25.7</v>
      </c>
      <c r="L268" s="404">
        <v>0.96065</v>
      </c>
      <c r="M268" s="334"/>
      <c r="N268" s="332"/>
      <c r="O268" s="561"/>
      <c r="P268" s="352">
        <v>0.25700000000000001</v>
      </c>
      <c r="Q268" s="353">
        <f t="shared" si="25"/>
        <v>1.0002018843563536</v>
      </c>
      <c r="R268" s="587"/>
      <c r="S268" s="566"/>
      <c r="T268" s="562"/>
    </row>
    <row r="269" spans="1:20" ht="18.75" customHeight="1">
      <c r="A269" s="332"/>
      <c r="B269" s="332"/>
      <c r="C269" s="332"/>
      <c r="D269" s="332"/>
      <c r="E269" s="332"/>
      <c r="F269" s="332"/>
      <c r="G269" s="334"/>
      <c r="H269" s="338">
        <v>25.8</v>
      </c>
      <c r="I269" s="401">
        <v>0.96721999999999997</v>
      </c>
      <c r="J269" s="593"/>
      <c r="K269" s="331">
        <v>25.8</v>
      </c>
      <c r="L269" s="404">
        <v>0.96050000000000002</v>
      </c>
      <c r="M269" s="334"/>
      <c r="N269" s="332"/>
      <c r="O269" s="561"/>
      <c r="P269" s="352">
        <v>0.25800000000000001</v>
      </c>
      <c r="Q269" s="353">
        <f t="shared" si="25"/>
        <v>1.0001975164446051</v>
      </c>
      <c r="R269" s="587"/>
      <c r="S269" s="566"/>
      <c r="T269" s="562"/>
    </row>
    <row r="270" spans="1:20" ht="18.75" customHeight="1">
      <c r="A270" s="332"/>
      <c r="B270" s="332"/>
      <c r="C270" s="332"/>
      <c r="D270" s="332"/>
      <c r="E270" s="332"/>
      <c r="F270" s="332"/>
      <c r="G270" s="334"/>
      <c r="H270" s="338">
        <v>25.9</v>
      </c>
      <c r="I270" s="401">
        <v>0.96709999999999996</v>
      </c>
      <c r="J270" s="593"/>
      <c r="K270" s="331">
        <v>25.9</v>
      </c>
      <c r="L270" s="404">
        <v>0.96035000000000004</v>
      </c>
      <c r="M270" s="334"/>
      <c r="N270" s="332"/>
      <c r="O270" s="561"/>
      <c r="P270" s="352">
        <v>0.25900000000000001</v>
      </c>
      <c r="Q270" s="353">
        <f t="shared" si="25"/>
        <v>1.0001931485328566</v>
      </c>
      <c r="R270" s="587"/>
      <c r="S270" s="566"/>
      <c r="T270" s="562"/>
    </row>
    <row r="271" spans="1:20" ht="18.75" customHeight="1">
      <c r="A271" s="332"/>
      <c r="B271" s="332"/>
      <c r="C271" s="332"/>
      <c r="D271" s="332"/>
      <c r="E271" s="332"/>
      <c r="F271" s="332"/>
      <c r="G271" s="334"/>
      <c r="H271" s="337">
        <v>26</v>
      </c>
      <c r="I271" s="348">
        <v>0.96699000000000002</v>
      </c>
      <c r="J271" s="593"/>
      <c r="K271" s="330">
        <v>26</v>
      </c>
      <c r="L271" s="347">
        <v>0.96020000000000005</v>
      </c>
      <c r="M271" s="334"/>
      <c r="N271" s="332"/>
      <c r="O271" s="561"/>
      <c r="P271" s="350">
        <v>0.26</v>
      </c>
      <c r="Q271" s="354">
        <v>1.0001887806211085</v>
      </c>
      <c r="R271" s="587"/>
      <c r="S271" s="566"/>
      <c r="T271" s="562"/>
    </row>
    <row r="272" spans="1:20" ht="18.75" customHeight="1">
      <c r="A272" s="332"/>
      <c r="B272" s="332"/>
      <c r="C272" s="332"/>
      <c r="D272" s="332"/>
      <c r="E272" s="332"/>
      <c r="F272" s="332"/>
      <c r="G272" s="334"/>
      <c r="H272" s="338">
        <v>26.1</v>
      </c>
      <c r="I272" s="401">
        <v>0.96687000000000001</v>
      </c>
      <c r="J272" s="593"/>
      <c r="K272" s="331">
        <v>26.1</v>
      </c>
      <c r="L272" s="404">
        <v>0.96004999999999996</v>
      </c>
      <c r="M272" s="334"/>
      <c r="N272" s="332"/>
      <c r="O272" s="561"/>
      <c r="P272" s="352">
        <v>0.26100000000000001</v>
      </c>
      <c r="Q272" s="353">
        <f>+Q271+$S$276</f>
        <v>1.00018441270936</v>
      </c>
      <c r="R272" s="587"/>
      <c r="S272" s="566"/>
      <c r="T272" s="562"/>
    </row>
    <row r="273" spans="1:20" ht="18.75" customHeight="1">
      <c r="A273" s="332"/>
      <c r="B273" s="332"/>
      <c r="C273" s="332"/>
      <c r="D273" s="332"/>
      <c r="E273" s="332"/>
      <c r="F273" s="332"/>
      <c r="G273" s="334"/>
      <c r="H273" s="338">
        <v>26.2</v>
      </c>
      <c r="I273" s="401">
        <v>0.96675999999999995</v>
      </c>
      <c r="J273" s="593"/>
      <c r="K273" s="331">
        <v>26.2</v>
      </c>
      <c r="L273" s="404">
        <v>0.95989999999999998</v>
      </c>
      <c r="M273" s="334"/>
      <c r="N273" s="332"/>
      <c r="O273" s="561"/>
      <c r="P273" s="352">
        <v>0.26200000000000001</v>
      </c>
      <c r="Q273" s="353">
        <f t="shared" ref="Q273:Q280" si="26">+Q272+$S$276</f>
        <v>1.0001800447976115</v>
      </c>
      <c r="R273" s="587"/>
      <c r="S273" s="566"/>
      <c r="T273" s="562"/>
    </row>
    <row r="274" spans="1:20" ht="18.75" customHeight="1">
      <c r="A274" s="332"/>
      <c r="B274" s="332"/>
      <c r="C274" s="332"/>
      <c r="D274" s="332"/>
      <c r="E274" s="332"/>
      <c r="F274" s="332"/>
      <c r="G274" s="334"/>
      <c r="H274" s="338">
        <v>26.3</v>
      </c>
      <c r="I274" s="401">
        <v>0.96664000000000005</v>
      </c>
      <c r="J274" s="593"/>
      <c r="K274" s="331">
        <v>26.3</v>
      </c>
      <c r="L274" s="404">
        <v>0.95974999999999999</v>
      </c>
      <c r="M274" s="334"/>
      <c r="N274" s="332"/>
      <c r="O274" s="561"/>
      <c r="P274" s="352">
        <v>0.26300000000000001</v>
      </c>
      <c r="Q274" s="353">
        <f t="shared" si="26"/>
        <v>1.000175676885863</v>
      </c>
      <c r="R274" s="587"/>
      <c r="S274" s="566"/>
      <c r="T274" s="562"/>
    </row>
    <row r="275" spans="1:20" ht="18.75" customHeight="1">
      <c r="A275" s="332"/>
      <c r="B275" s="332"/>
      <c r="C275" s="332"/>
      <c r="D275" s="332"/>
      <c r="E275" s="332"/>
      <c r="F275" s="332"/>
      <c r="G275" s="334"/>
      <c r="H275" s="338">
        <v>26.4</v>
      </c>
      <c r="I275" s="401">
        <v>0.96653</v>
      </c>
      <c r="J275" s="593"/>
      <c r="K275" s="331">
        <v>26.4</v>
      </c>
      <c r="L275" s="404">
        <v>0.95959000000000005</v>
      </c>
      <c r="M275" s="334"/>
      <c r="N275" s="332"/>
      <c r="O275" s="561"/>
      <c r="P275" s="352">
        <v>0.26400000000000001</v>
      </c>
      <c r="Q275" s="353">
        <f t="shared" si="26"/>
        <v>1.0001713089741144</v>
      </c>
      <c r="R275" s="587"/>
      <c r="S275" s="566"/>
      <c r="T275" s="562"/>
    </row>
    <row r="276" spans="1:20" ht="18.75" customHeight="1">
      <c r="A276" s="332"/>
      <c r="B276" s="332"/>
      <c r="C276" s="332"/>
      <c r="D276" s="332"/>
      <c r="E276" s="332"/>
      <c r="F276" s="332"/>
      <c r="G276" s="334"/>
      <c r="H276" s="338">
        <v>26.5</v>
      </c>
      <c r="I276" s="401">
        <v>0.96640999999999999</v>
      </c>
      <c r="J276" s="593"/>
      <c r="K276" s="331">
        <v>26.5</v>
      </c>
      <c r="L276" s="404">
        <v>0.95943999999999996</v>
      </c>
      <c r="M276" s="334"/>
      <c r="N276" s="332"/>
      <c r="O276" s="561"/>
      <c r="P276" s="352">
        <v>0.26500000000000001</v>
      </c>
      <c r="Q276" s="353">
        <f t="shared" si="26"/>
        <v>1.0001669410623659</v>
      </c>
      <c r="R276" s="587"/>
      <c r="S276" s="589">
        <f>+(Q281-Q271)/10</f>
        <v>-4.3679117484707318E-6</v>
      </c>
      <c r="T276" s="562"/>
    </row>
    <row r="277" spans="1:20" ht="18.75" customHeight="1">
      <c r="A277" s="332"/>
      <c r="B277" s="332"/>
      <c r="C277" s="332"/>
      <c r="D277" s="332"/>
      <c r="E277" s="332"/>
      <c r="F277" s="332"/>
      <c r="G277" s="334"/>
      <c r="H277" s="338">
        <v>26.6</v>
      </c>
      <c r="I277" s="401">
        <v>0.96630000000000005</v>
      </c>
      <c r="J277" s="593"/>
      <c r="K277" s="331">
        <v>26.6</v>
      </c>
      <c r="L277" s="404">
        <v>0.95928999999999998</v>
      </c>
      <c r="M277" s="334"/>
      <c r="N277" s="332"/>
      <c r="O277" s="561"/>
      <c r="P277" s="352">
        <v>0.26600000000000001</v>
      </c>
      <c r="Q277" s="353">
        <f t="shared" si="26"/>
        <v>1.0001625731506174</v>
      </c>
      <c r="R277" s="587"/>
      <c r="S277" s="566"/>
      <c r="T277" s="562"/>
    </row>
    <row r="278" spans="1:20" ht="18.75" customHeight="1">
      <c r="A278" s="332"/>
      <c r="B278" s="332"/>
      <c r="C278" s="332"/>
      <c r="D278" s="332"/>
      <c r="E278" s="332"/>
      <c r="F278" s="332"/>
      <c r="G278" s="334"/>
      <c r="H278" s="338">
        <v>26.7</v>
      </c>
      <c r="I278" s="401">
        <v>0.96618000000000004</v>
      </c>
      <c r="J278" s="593"/>
      <c r="K278" s="331">
        <v>26.7</v>
      </c>
      <c r="L278" s="404">
        <v>0.95913999999999999</v>
      </c>
      <c r="M278" s="334"/>
      <c r="N278" s="332"/>
      <c r="O278" s="561"/>
      <c r="P278" s="352">
        <v>0.26700000000000002</v>
      </c>
      <c r="Q278" s="353">
        <f t="shared" si="26"/>
        <v>1.0001582052388689</v>
      </c>
      <c r="R278" s="587"/>
      <c r="S278" s="566"/>
      <c r="T278" s="562"/>
    </row>
    <row r="279" spans="1:20" ht="18.75" customHeight="1">
      <c r="A279" s="332"/>
      <c r="B279" s="332"/>
      <c r="C279" s="332"/>
      <c r="D279" s="332"/>
      <c r="E279" s="332"/>
      <c r="F279" s="332"/>
      <c r="G279" s="334"/>
      <c r="H279" s="338">
        <v>26.8</v>
      </c>
      <c r="I279" s="401">
        <v>0.96606000000000003</v>
      </c>
      <c r="J279" s="593"/>
      <c r="K279" s="331">
        <v>26.8</v>
      </c>
      <c r="L279" s="404">
        <v>0.95898000000000005</v>
      </c>
      <c r="M279" s="334"/>
      <c r="N279" s="332"/>
      <c r="O279" s="561"/>
      <c r="P279" s="352">
        <v>0.26800000000000002</v>
      </c>
      <c r="Q279" s="353">
        <f t="shared" si="26"/>
        <v>1.0001538373271204</v>
      </c>
      <c r="R279" s="587"/>
      <c r="S279" s="566"/>
      <c r="T279" s="562"/>
    </row>
    <row r="280" spans="1:20" ht="18.75" customHeight="1">
      <c r="A280" s="332"/>
      <c r="B280" s="332"/>
      <c r="C280" s="332"/>
      <c r="D280" s="332"/>
      <c r="E280" s="332"/>
      <c r="F280" s="332"/>
      <c r="G280" s="334"/>
      <c r="H280" s="338">
        <v>26.9</v>
      </c>
      <c r="I280" s="401">
        <v>0.96594999999999998</v>
      </c>
      <c r="J280" s="593"/>
      <c r="K280" s="331">
        <v>26.9</v>
      </c>
      <c r="L280" s="404">
        <v>0.95882999999999996</v>
      </c>
      <c r="M280" s="334"/>
      <c r="N280" s="332"/>
      <c r="O280" s="561"/>
      <c r="P280" s="352">
        <v>0.26900000000000002</v>
      </c>
      <c r="Q280" s="353">
        <f t="shared" si="26"/>
        <v>1.0001494694153719</v>
      </c>
      <c r="R280" s="587"/>
      <c r="S280" s="566"/>
      <c r="T280" s="562"/>
    </row>
    <row r="281" spans="1:20" ht="18.75" customHeight="1">
      <c r="A281" s="332"/>
      <c r="B281" s="332"/>
      <c r="C281" s="332"/>
      <c r="D281" s="332"/>
      <c r="E281" s="332"/>
      <c r="F281" s="332"/>
      <c r="G281" s="334"/>
      <c r="H281" s="337">
        <v>27</v>
      </c>
      <c r="I281" s="348">
        <v>0.96582999999999997</v>
      </c>
      <c r="J281" s="593"/>
      <c r="K281" s="330">
        <v>27</v>
      </c>
      <c r="L281" s="347">
        <v>0.95867000000000002</v>
      </c>
      <c r="M281" s="334"/>
      <c r="N281" s="332"/>
      <c r="O281" s="561"/>
      <c r="P281" s="350">
        <v>0.27</v>
      </c>
      <c r="Q281" s="354">
        <v>1.0001451015036238</v>
      </c>
      <c r="R281" s="587"/>
      <c r="S281" s="566"/>
      <c r="T281" s="562"/>
    </row>
    <row r="282" spans="1:20" ht="18.75" customHeight="1">
      <c r="A282" s="332"/>
      <c r="B282" s="332"/>
      <c r="C282" s="332"/>
      <c r="D282" s="332"/>
      <c r="E282" s="332"/>
      <c r="F282" s="332"/>
      <c r="G282" s="334"/>
      <c r="H282" s="338">
        <v>27.1</v>
      </c>
      <c r="I282" s="401">
        <v>0.96570999999999996</v>
      </c>
      <c r="J282" s="593"/>
      <c r="K282" s="331">
        <v>27.1</v>
      </c>
      <c r="L282" s="404">
        <v>0.95850999999999997</v>
      </c>
      <c r="M282" s="334"/>
      <c r="N282" s="332"/>
      <c r="O282" s="561"/>
      <c r="P282" s="352">
        <v>0.27100000000000002</v>
      </c>
      <c r="Q282" s="353">
        <f>+Q281+$S$286</f>
        <v>1.0001402490728211</v>
      </c>
      <c r="R282" s="587"/>
      <c r="S282" s="566"/>
      <c r="T282" s="562"/>
    </row>
    <row r="283" spans="1:20" ht="18.75" customHeight="1">
      <c r="A283" s="332"/>
      <c r="B283" s="332"/>
      <c r="C283" s="332"/>
      <c r="D283" s="332"/>
      <c r="E283" s="332"/>
      <c r="F283" s="332"/>
      <c r="G283" s="334"/>
      <c r="H283" s="338">
        <v>27.2</v>
      </c>
      <c r="I283" s="401">
        <v>0.96558999999999995</v>
      </c>
      <c r="J283" s="593"/>
      <c r="K283" s="331">
        <v>27.2</v>
      </c>
      <c r="L283" s="404">
        <v>0.95835999999999999</v>
      </c>
      <c r="M283" s="334"/>
      <c r="N283" s="332"/>
      <c r="O283" s="561"/>
      <c r="P283" s="352">
        <v>0.27200000000000002</v>
      </c>
      <c r="Q283" s="353">
        <f t="shared" ref="Q283:Q290" si="27">+Q282+$S$286</f>
        <v>1.0001353966420181</v>
      </c>
      <c r="R283" s="587"/>
      <c r="S283" s="566"/>
      <c r="T283" s="562"/>
    </row>
    <row r="284" spans="1:20" ht="18.75" customHeight="1">
      <c r="A284" s="332"/>
      <c r="B284" s="332"/>
      <c r="C284" s="332"/>
      <c r="D284" s="332"/>
      <c r="E284" s="332"/>
      <c r="F284" s="332"/>
      <c r="G284" s="334"/>
      <c r="H284" s="338">
        <v>27.3</v>
      </c>
      <c r="I284" s="401">
        <v>0.96548</v>
      </c>
      <c r="J284" s="593"/>
      <c r="K284" s="331">
        <v>27.3</v>
      </c>
      <c r="L284" s="404">
        <v>0.95820000000000005</v>
      </c>
      <c r="M284" s="334"/>
      <c r="N284" s="332"/>
      <c r="O284" s="561"/>
      <c r="P284" s="352">
        <v>0.27300000000000002</v>
      </c>
      <c r="Q284" s="353">
        <f t="shared" si="27"/>
        <v>1.0001305442112152</v>
      </c>
      <c r="R284" s="587"/>
      <c r="S284" s="566"/>
      <c r="T284" s="562"/>
    </row>
    <row r="285" spans="1:20" ht="18.75" customHeight="1">
      <c r="A285" s="332"/>
      <c r="B285" s="332"/>
      <c r="C285" s="332"/>
      <c r="D285" s="332"/>
      <c r="E285" s="332"/>
      <c r="F285" s="332"/>
      <c r="G285" s="334"/>
      <c r="H285" s="338">
        <v>27.4</v>
      </c>
      <c r="I285" s="401">
        <v>0.96536</v>
      </c>
      <c r="J285" s="593"/>
      <c r="K285" s="331">
        <v>27.4</v>
      </c>
      <c r="L285" s="404">
        <v>0.95804999999999996</v>
      </c>
      <c r="M285" s="334"/>
      <c r="N285" s="332"/>
      <c r="O285" s="561"/>
      <c r="P285" s="352">
        <v>0.27400000000000002</v>
      </c>
      <c r="Q285" s="353">
        <f t="shared" si="27"/>
        <v>1.0001256917804122</v>
      </c>
      <c r="R285" s="587"/>
      <c r="S285" s="566"/>
      <c r="T285" s="562"/>
    </row>
    <row r="286" spans="1:20" ht="18.75" customHeight="1">
      <c r="A286" s="332"/>
      <c r="B286" s="332"/>
      <c r="C286" s="332"/>
      <c r="D286" s="332"/>
      <c r="E286" s="332"/>
      <c r="F286" s="332"/>
      <c r="G286" s="334"/>
      <c r="H286" s="338">
        <v>27.5</v>
      </c>
      <c r="I286" s="401">
        <v>0.96525000000000005</v>
      </c>
      <c r="J286" s="593"/>
      <c r="K286" s="331">
        <v>27.5</v>
      </c>
      <c r="L286" s="404">
        <v>0.95789000000000002</v>
      </c>
      <c r="M286" s="334"/>
      <c r="N286" s="332"/>
      <c r="O286" s="561"/>
      <c r="P286" s="352">
        <v>0.27500000000000002</v>
      </c>
      <c r="Q286" s="353">
        <f t="shared" si="27"/>
        <v>1.0001208393496093</v>
      </c>
      <c r="R286" s="587"/>
      <c r="S286" s="589">
        <f>+(Q291-Q281)/10</f>
        <v>-4.8524308028374818E-6</v>
      </c>
      <c r="T286" s="562"/>
    </row>
    <row r="287" spans="1:20" ht="18.75" customHeight="1">
      <c r="A287" s="332"/>
      <c r="B287" s="332"/>
      <c r="C287" s="332"/>
      <c r="D287" s="332"/>
      <c r="E287" s="332"/>
      <c r="F287" s="332"/>
      <c r="G287" s="334"/>
      <c r="H287" s="338">
        <v>27.6</v>
      </c>
      <c r="I287" s="401">
        <v>0.96513000000000004</v>
      </c>
      <c r="J287" s="593"/>
      <c r="K287" s="331">
        <v>27.6</v>
      </c>
      <c r="L287" s="404">
        <v>0.95772999999999997</v>
      </c>
      <c r="M287" s="334"/>
      <c r="N287" s="332"/>
      <c r="O287" s="561"/>
      <c r="P287" s="352">
        <v>0.27600000000000002</v>
      </c>
      <c r="Q287" s="353">
        <f t="shared" si="27"/>
        <v>1.0001159869188063</v>
      </c>
      <c r="R287" s="587"/>
      <c r="S287" s="566"/>
      <c r="T287" s="562"/>
    </row>
    <row r="288" spans="1:20" ht="18.75" customHeight="1">
      <c r="A288" s="332"/>
      <c r="B288" s="332"/>
      <c r="C288" s="332"/>
      <c r="D288" s="332"/>
      <c r="E288" s="332"/>
      <c r="F288" s="332"/>
      <c r="G288" s="334"/>
      <c r="H288" s="338">
        <v>27.7</v>
      </c>
      <c r="I288" s="401">
        <v>0.96501000000000003</v>
      </c>
      <c r="J288" s="593"/>
      <c r="K288" s="331">
        <v>27.7</v>
      </c>
      <c r="L288" s="404">
        <v>0.95757000000000003</v>
      </c>
      <c r="M288" s="334"/>
      <c r="N288" s="332"/>
      <c r="O288" s="561"/>
      <c r="P288" s="352">
        <v>0.27700000000000002</v>
      </c>
      <c r="Q288" s="353">
        <f t="shared" si="27"/>
        <v>1.0001111344880034</v>
      </c>
      <c r="R288" s="587"/>
      <c r="S288" s="566"/>
      <c r="T288" s="562"/>
    </row>
    <row r="289" spans="1:20" ht="18.75" customHeight="1">
      <c r="A289" s="332"/>
      <c r="B289" s="332"/>
      <c r="C289" s="332"/>
      <c r="D289" s="332"/>
      <c r="E289" s="332"/>
      <c r="F289" s="332"/>
      <c r="G289" s="334"/>
      <c r="H289" s="338">
        <v>27.8</v>
      </c>
      <c r="I289" s="401">
        <v>0.96489000000000003</v>
      </c>
      <c r="J289" s="593"/>
      <c r="K289" s="331">
        <v>27.8</v>
      </c>
      <c r="L289" s="404">
        <v>0.95742000000000005</v>
      </c>
      <c r="M289" s="334"/>
      <c r="N289" s="332"/>
      <c r="O289" s="561"/>
      <c r="P289" s="352">
        <v>0.27800000000000002</v>
      </c>
      <c r="Q289" s="353">
        <f t="shared" si="27"/>
        <v>1.0001062820572004</v>
      </c>
      <c r="R289" s="587"/>
      <c r="S289" s="566"/>
      <c r="T289" s="562"/>
    </row>
    <row r="290" spans="1:20" ht="18.75" customHeight="1">
      <c r="A290" s="332"/>
      <c r="B290" s="332"/>
      <c r="C290" s="332"/>
      <c r="D290" s="332"/>
      <c r="E290" s="332"/>
      <c r="F290" s="332"/>
      <c r="G290" s="334"/>
      <c r="H290" s="338">
        <v>27.9</v>
      </c>
      <c r="I290" s="401">
        <v>0.96477000000000002</v>
      </c>
      <c r="J290" s="593"/>
      <c r="K290" s="331">
        <v>27.9</v>
      </c>
      <c r="L290" s="404">
        <v>0.95726</v>
      </c>
      <c r="M290" s="334"/>
      <c r="N290" s="332"/>
      <c r="O290" s="561"/>
      <c r="P290" s="352">
        <v>0.27900000000000003</v>
      </c>
      <c r="Q290" s="353">
        <f t="shared" si="27"/>
        <v>1.0001014296263975</v>
      </c>
      <c r="R290" s="587"/>
      <c r="S290" s="566"/>
      <c r="T290" s="562"/>
    </row>
    <row r="291" spans="1:20" ht="18.75" customHeight="1">
      <c r="A291" s="332"/>
      <c r="B291" s="332"/>
      <c r="C291" s="332"/>
      <c r="D291" s="332"/>
      <c r="E291" s="332"/>
      <c r="F291" s="332"/>
      <c r="G291" s="334"/>
      <c r="H291" s="337">
        <v>28</v>
      </c>
      <c r="I291" s="348">
        <v>0.96465000000000001</v>
      </c>
      <c r="J291" s="593"/>
      <c r="K291" s="330">
        <v>28</v>
      </c>
      <c r="L291" s="347">
        <v>0.95709999999999995</v>
      </c>
      <c r="M291" s="334"/>
      <c r="N291" s="332"/>
      <c r="O291" s="561"/>
      <c r="P291" s="350">
        <v>0.28000000000000003</v>
      </c>
      <c r="Q291" s="354">
        <v>1.0000965771955954</v>
      </c>
      <c r="R291" s="587"/>
      <c r="S291" s="566"/>
      <c r="T291" s="562"/>
    </row>
    <row r="292" spans="1:20" ht="18.75" customHeight="1">
      <c r="A292" s="332"/>
      <c r="B292" s="332"/>
      <c r="C292" s="332"/>
      <c r="D292" s="332"/>
      <c r="E292" s="332"/>
      <c r="F292" s="332"/>
      <c r="G292" s="334"/>
      <c r="H292" s="338">
        <v>28.1</v>
      </c>
      <c r="I292" s="401">
        <v>0.96453999999999995</v>
      </c>
      <c r="J292" s="593"/>
      <c r="K292" s="331">
        <v>28.1</v>
      </c>
      <c r="L292" s="404">
        <v>0.95694000000000001</v>
      </c>
      <c r="M292" s="334"/>
      <c r="N292" s="332"/>
      <c r="O292" s="561"/>
      <c r="P292" s="352">
        <v>0.28100000000000003</v>
      </c>
      <c r="Q292" s="353">
        <f>+Q291+$S$296</f>
        <v>1.0000912402457383</v>
      </c>
      <c r="R292" s="587"/>
      <c r="S292" s="566"/>
      <c r="T292" s="562"/>
    </row>
    <row r="293" spans="1:20" ht="18.75" customHeight="1">
      <c r="A293" s="332"/>
      <c r="B293" s="332"/>
      <c r="C293" s="332"/>
      <c r="D293" s="332"/>
      <c r="E293" s="332"/>
      <c r="F293" s="332"/>
      <c r="G293" s="334"/>
      <c r="H293" s="338">
        <v>28.2</v>
      </c>
      <c r="I293" s="401">
        <v>0.96442000000000005</v>
      </c>
      <c r="J293" s="593"/>
      <c r="K293" s="331">
        <v>28.2</v>
      </c>
      <c r="L293" s="404">
        <v>0.95677999999999996</v>
      </c>
      <c r="M293" s="334"/>
      <c r="N293" s="332"/>
      <c r="O293" s="561"/>
      <c r="P293" s="352">
        <v>0.28199999999999997</v>
      </c>
      <c r="Q293" s="353">
        <f t="shared" ref="Q293:Q300" si="28">+Q292+$S$296</f>
        <v>1.0000859032958811</v>
      </c>
      <c r="R293" s="587"/>
      <c r="S293" s="566"/>
      <c r="T293" s="562"/>
    </row>
    <row r="294" spans="1:20" ht="18.75" customHeight="1">
      <c r="A294" s="332"/>
      <c r="B294" s="332"/>
      <c r="C294" s="332"/>
      <c r="D294" s="332"/>
      <c r="E294" s="332"/>
      <c r="F294" s="332"/>
      <c r="G294" s="334"/>
      <c r="H294" s="338">
        <v>28.3</v>
      </c>
      <c r="I294" s="401">
        <v>0.96430000000000005</v>
      </c>
      <c r="J294" s="593"/>
      <c r="K294" s="331">
        <v>28.3</v>
      </c>
      <c r="L294" s="404">
        <v>0.95662000000000003</v>
      </c>
      <c r="M294" s="334"/>
      <c r="N294" s="332"/>
      <c r="O294" s="561"/>
      <c r="P294" s="352">
        <v>0.28299999999999997</v>
      </c>
      <c r="Q294" s="353">
        <f t="shared" si="28"/>
        <v>1.0000805663460239</v>
      </c>
      <c r="R294" s="587"/>
      <c r="S294" s="566"/>
      <c r="T294" s="562"/>
    </row>
    <row r="295" spans="1:20" ht="18.75" customHeight="1">
      <c r="A295" s="332"/>
      <c r="B295" s="332"/>
      <c r="C295" s="332"/>
      <c r="D295" s="332"/>
      <c r="E295" s="332"/>
      <c r="F295" s="332"/>
      <c r="G295" s="334"/>
      <c r="H295" s="338">
        <v>28.4</v>
      </c>
      <c r="I295" s="401">
        <v>0.96418000000000004</v>
      </c>
      <c r="J295" s="593"/>
      <c r="K295" s="331">
        <v>28.4</v>
      </c>
      <c r="L295" s="404">
        <v>0.95645999999999998</v>
      </c>
      <c r="M295" s="334"/>
      <c r="N295" s="332"/>
      <c r="O295" s="561"/>
      <c r="P295" s="352">
        <v>0.28399999999999997</v>
      </c>
      <c r="Q295" s="353">
        <f t="shared" si="28"/>
        <v>1.0000752293961668</v>
      </c>
      <c r="R295" s="587"/>
      <c r="S295" s="566"/>
      <c r="T295" s="562"/>
    </row>
    <row r="296" spans="1:20" ht="18.75" customHeight="1">
      <c r="A296" s="332"/>
      <c r="B296" s="332"/>
      <c r="C296" s="332"/>
      <c r="D296" s="332"/>
      <c r="E296" s="332"/>
      <c r="F296" s="332"/>
      <c r="G296" s="334"/>
      <c r="H296" s="338">
        <v>28.5</v>
      </c>
      <c r="I296" s="401">
        <v>0.96406000000000003</v>
      </c>
      <c r="J296" s="593"/>
      <c r="K296" s="331">
        <v>28.5</v>
      </c>
      <c r="L296" s="404">
        <v>0.95630000000000004</v>
      </c>
      <c r="M296" s="334"/>
      <c r="N296" s="332"/>
      <c r="O296" s="561"/>
      <c r="P296" s="352">
        <v>0.28499999999999998</v>
      </c>
      <c r="Q296" s="353">
        <f t="shared" si="28"/>
        <v>1.0000698924463096</v>
      </c>
      <c r="R296" s="587"/>
      <c r="S296" s="589">
        <f>+(Q301-Q291)/10</f>
        <v>-5.3369498571598228E-6</v>
      </c>
      <c r="T296" s="562"/>
    </row>
    <row r="297" spans="1:20" ht="18.75" customHeight="1">
      <c r="A297" s="332"/>
      <c r="B297" s="332"/>
      <c r="C297" s="332"/>
      <c r="D297" s="332"/>
      <c r="E297" s="332"/>
      <c r="F297" s="332"/>
      <c r="G297" s="334"/>
      <c r="H297" s="338">
        <v>28.6</v>
      </c>
      <c r="I297" s="401">
        <v>0.96392999999999995</v>
      </c>
      <c r="J297" s="593"/>
      <c r="K297" s="331">
        <v>28.6</v>
      </c>
      <c r="L297" s="404">
        <v>0.95613000000000004</v>
      </c>
      <c r="M297" s="334"/>
      <c r="N297" s="332"/>
      <c r="O297" s="561"/>
      <c r="P297" s="352">
        <v>0.28599999999999998</v>
      </c>
      <c r="Q297" s="353">
        <f t="shared" si="28"/>
        <v>1.0000645554964525</v>
      </c>
      <c r="R297" s="587"/>
      <c r="S297" s="566"/>
      <c r="T297" s="562"/>
    </row>
    <row r="298" spans="1:20" ht="18.75" customHeight="1">
      <c r="A298" s="332"/>
      <c r="B298" s="332"/>
      <c r="C298" s="332"/>
      <c r="D298" s="332"/>
      <c r="E298" s="332"/>
      <c r="F298" s="332"/>
      <c r="G298" s="334"/>
      <c r="H298" s="338">
        <v>28.7</v>
      </c>
      <c r="I298" s="401">
        <v>0.96380999999999994</v>
      </c>
      <c r="J298" s="593"/>
      <c r="K298" s="331">
        <v>28.7</v>
      </c>
      <c r="L298" s="404">
        <v>0.95596999999999999</v>
      </c>
      <c r="M298" s="334"/>
      <c r="N298" s="332"/>
      <c r="O298" s="561"/>
      <c r="P298" s="352">
        <v>0.28699999999999998</v>
      </c>
      <c r="Q298" s="353">
        <f t="shared" si="28"/>
        <v>1.0000592185465953</v>
      </c>
      <c r="R298" s="587"/>
      <c r="S298" s="566"/>
      <c r="T298" s="562"/>
    </row>
    <row r="299" spans="1:20" ht="18.75" customHeight="1">
      <c r="A299" s="332"/>
      <c r="B299" s="332"/>
      <c r="C299" s="332"/>
      <c r="D299" s="332"/>
      <c r="E299" s="332"/>
      <c r="F299" s="332"/>
      <c r="G299" s="334"/>
      <c r="H299" s="338">
        <v>28.8</v>
      </c>
      <c r="I299" s="401">
        <v>0.96369000000000005</v>
      </c>
      <c r="J299" s="593"/>
      <c r="K299" s="331">
        <v>28.8</v>
      </c>
      <c r="L299" s="404">
        <v>0.95581000000000005</v>
      </c>
      <c r="M299" s="334"/>
      <c r="N299" s="332"/>
      <c r="O299" s="561"/>
      <c r="P299" s="352">
        <v>0.28799999999999998</v>
      </c>
      <c r="Q299" s="353">
        <f t="shared" si="28"/>
        <v>1.0000538815967381</v>
      </c>
      <c r="R299" s="587"/>
      <c r="S299" s="566"/>
      <c r="T299" s="562"/>
    </row>
    <row r="300" spans="1:20" ht="18.75" customHeight="1">
      <c r="A300" s="332"/>
      <c r="B300" s="332"/>
      <c r="C300" s="332"/>
      <c r="D300" s="332"/>
      <c r="E300" s="332"/>
      <c r="F300" s="332"/>
      <c r="G300" s="334"/>
      <c r="H300" s="338">
        <v>28.9</v>
      </c>
      <c r="I300" s="401">
        <v>0.96357999999999999</v>
      </c>
      <c r="J300" s="593"/>
      <c r="K300" s="331">
        <v>28.9</v>
      </c>
      <c r="L300" s="404">
        <v>0.95565</v>
      </c>
      <c r="M300" s="334"/>
      <c r="N300" s="332"/>
      <c r="O300" s="561"/>
      <c r="P300" s="352">
        <v>0.28899999999999998</v>
      </c>
      <c r="Q300" s="353">
        <f t="shared" si="28"/>
        <v>1.000048544646881</v>
      </c>
      <c r="R300" s="587"/>
      <c r="S300" s="566"/>
      <c r="T300" s="562"/>
    </row>
    <row r="301" spans="1:20" ht="18.75" customHeight="1">
      <c r="A301" s="332"/>
      <c r="B301" s="332"/>
      <c r="C301" s="332"/>
      <c r="D301" s="332"/>
      <c r="E301" s="332"/>
      <c r="F301" s="332"/>
      <c r="G301" s="334"/>
      <c r="H301" s="337">
        <v>29</v>
      </c>
      <c r="I301" s="348">
        <v>0.96345999999999998</v>
      </c>
      <c r="J301" s="593"/>
      <c r="K301" s="330">
        <v>29</v>
      </c>
      <c r="L301" s="347">
        <v>0.95548</v>
      </c>
      <c r="M301" s="334"/>
      <c r="N301" s="332"/>
      <c r="O301" s="561"/>
      <c r="P301" s="350">
        <v>0.28999999999999998</v>
      </c>
      <c r="Q301" s="354">
        <v>1.0000432076970238</v>
      </c>
      <c r="R301" s="587"/>
      <c r="S301" s="566"/>
      <c r="T301" s="562"/>
    </row>
    <row r="302" spans="1:20" ht="18.75" customHeight="1">
      <c r="A302" s="332"/>
      <c r="B302" s="332"/>
      <c r="C302" s="332"/>
      <c r="D302" s="332"/>
      <c r="E302" s="332"/>
      <c r="F302" s="332"/>
      <c r="G302" s="334"/>
      <c r="H302" s="338">
        <v>29.1</v>
      </c>
      <c r="I302" s="401">
        <v>0.96333999999999997</v>
      </c>
      <c r="J302" s="593"/>
      <c r="K302" s="331">
        <v>29.1</v>
      </c>
      <c r="L302" s="404">
        <v>0.95531999999999995</v>
      </c>
      <c r="M302" s="334"/>
      <c r="N302" s="332"/>
      <c r="O302" s="561"/>
      <c r="P302" s="352">
        <v>0.29099999999999998</v>
      </c>
      <c r="Q302" s="353">
        <f>+Q301+$S$306</f>
        <v>1.0000378707471667</v>
      </c>
      <c r="R302" s="587"/>
      <c r="S302" s="566"/>
      <c r="T302" s="562"/>
    </row>
    <row r="303" spans="1:20" ht="18.75" customHeight="1">
      <c r="A303" s="332"/>
      <c r="B303" s="332"/>
      <c r="C303" s="332"/>
      <c r="D303" s="332"/>
      <c r="E303" s="332"/>
      <c r="F303" s="332"/>
      <c r="G303" s="334"/>
      <c r="H303" s="338">
        <v>29.2</v>
      </c>
      <c r="I303" s="401">
        <v>0.96321999999999997</v>
      </c>
      <c r="J303" s="593"/>
      <c r="K303" s="331">
        <v>29.2</v>
      </c>
      <c r="L303" s="404">
        <v>0.95516000000000001</v>
      </c>
      <c r="M303" s="334"/>
      <c r="N303" s="332"/>
      <c r="O303" s="561"/>
      <c r="P303" s="352">
        <v>0.29199999999999998</v>
      </c>
      <c r="Q303" s="353">
        <f t="shared" ref="Q303:Q310" si="29">+Q302+$S$306</f>
        <v>1.0000325337973095</v>
      </c>
      <c r="R303" s="587"/>
      <c r="S303" s="566"/>
      <c r="T303" s="562"/>
    </row>
    <row r="304" spans="1:20" ht="18.75" customHeight="1">
      <c r="A304" s="332"/>
      <c r="B304" s="332"/>
      <c r="C304" s="332"/>
      <c r="D304" s="332"/>
      <c r="E304" s="332"/>
      <c r="F304" s="332"/>
      <c r="G304" s="334"/>
      <c r="H304" s="338">
        <v>29.3</v>
      </c>
      <c r="I304" s="401">
        <v>0.96309999999999996</v>
      </c>
      <c r="J304" s="593"/>
      <c r="K304" s="331">
        <v>29.3</v>
      </c>
      <c r="L304" s="404">
        <v>0.95499000000000001</v>
      </c>
      <c r="M304" s="334"/>
      <c r="N304" s="332"/>
      <c r="O304" s="561"/>
      <c r="P304" s="352">
        <v>0.29299999999999998</v>
      </c>
      <c r="Q304" s="353">
        <f t="shared" si="29"/>
        <v>1.0000271968474523</v>
      </c>
      <c r="R304" s="587"/>
      <c r="S304" s="566"/>
      <c r="T304" s="562"/>
    </row>
    <row r="305" spans="1:20" ht="18.75" customHeight="1">
      <c r="A305" s="332"/>
      <c r="B305" s="332"/>
      <c r="C305" s="332"/>
      <c r="D305" s="332"/>
      <c r="E305" s="332"/>
      <c r="F305" s="332"/>
      <c r="G305" s="334"/>
      <c r="H305" s="338">
        <v>29.4</v>
      </c>
      <c r="I305" s="401">
        <v>0.96296999999999999</v>
      </c>
      <c r="J305" s="593"/>
      <c r="K305" s="331">
        <v>29.4</v>
      </c>
      <c r="L305" s="404">
        <v>0.95482999999999996</v>
      </c>
      <c r="M305" s="334"/>
      <c r="N305" s="332"/>
      <c r="O305" s="561"/>
      <c r="P305" s="352">
        <v>0.29399999999999998</v>
      </c>
      <c r="Q305" s="353">
        <f t="shared" si="29"/>
        <v>1.0000218598975952</v>
      </c>
      <c r="R305" s="587"/>
      <c r="S305" s="566"/>
      <c r="T305" s="562"/>
    </row>
    <row r="306" spans="1:20" ht="18.75" customHeight="1">
      <c r="A306" s="332"/>
      <c r="B306" s="332"/>
      <c r="C306" s="332"/>
      <c r="D306" s="332"/>
      <c r="E306" s="332"/>
      <c r="F306" s="332"/>
      <c r="G306" s="334"/>
      <c r="H306" s="338">
        <v>29.5</v>
      </c>
      <c r="I306" s="401">
        <v>0.96284999999999998</v>
      </c>
      <c r="J306" s="593"/>
      <c r="K306" s="331">
        <v>29.5</v>
      </c>
      <c r="L306" s="404">
        <v>0.95465999999999995</v>
      </c>
      <c r="M306" s="334"/>
      <c r="N306" s="332"/>
      <c r="O306" s="561"/>
      <c r="P306" s="352">
        <v>0.29499999999999998</v>
      </c>
      <c r="Q306" s="353">
        <f t="shared" si="29"/>
        <v>1.000016522947738</v>
      </c>
      <c r="R306" s="587"/>
      <c r="S306" s="589">
        <f>+(Q311-Q301)/10</f>
        <v>-5.3369498571043117E-6</v>
      </c>
      <c r="T306" s="562"/>
    </row>
    <row r="307" spans="1:20" ht="18.75" customHeight="1">
      <c r="A307" s="332"/>
      <c r="B307" s="332"/>
      <c r="C307" s="332"/>
      <c r="D307" s="332"/>
      <c r="E307" s="332"/>
      <c r="F307" s="332"/>
      <c r="G307" s="334"/>
      <c r="H307" s="338">
        <v>29.6</v>
      </c>
      <c r="I307" s="401">
        <v>0.96272999999999997</v>
      </c>
      <c r="J307" s="593"/>
      <c r="K307" s="331">
        <v>29.6</v>
      </c>
      <c r="L307" s="404">
        <v>0.95450000000000002</v>
      </c>
      <c r="M307" s="334"/>
      <c r="N307" s="332"/>
      <c r="O307" s="561"/>
      <c r="P307" s="352">
        <v>0.29599999999999999</v>
      </c>
      <c r="Q307" s="353">
        <f t="shared" si="29"/>
        <v>1.0000111859978809</v>
      </c>
      <c r="R307" s="587"/>
      <c r="S307" s="566"/>
      <c r="T307" s="562"/>
    </row>
    <row r="308" spans="1:20" ht="18.75" customHeight="1">
      <c r="A308" s="332"/>
      <c r="B308" s="332"/>
      <c r="C308" s="332"/>
      <c r="D308" s="332"/>
      <c r="E308" s="332"/>
      <c r="F308" s="332"/>
      <c r="G308" s="334"/>
      <c r="H308" s="338">
        <v>29.7</v>
      </c>
      <c r="I308" s="401">
        <v>0.96260999999999997</v>
      </c>
      <c r="J308" s="593"/>
      <c r="K308" s="331">
        <v>29.7</v>
      </c>
      <c r="L308" s="404">
        <v>0.95433000000000001</v>
      </c>
      <c r="M308" s="334"/>
      <c r="N308" s="332"/>
      <c r="O308" s="561"/>
      <c r="P308" s="352">
        <v>0.29699999999999999</v>
      </c>
      <c r="Q308" s="353">
        <f t="shared" si="29"/>
        <v>1.0000058490480237</v>
      </c>
      <c r="R308" s="587"/>
      <c r="S308" s="566"/>
      <c r="T308" s="562"/>
    </row>
    <row r="309" spans="1:20" ht="18.75" customHeight="1">
      <c r="A309" s="332"/>
      <c r="B309" s="332"/>
      <c r="C309" s="332"/>
      <c r="D309" s="332"/>
      <c r="E309" s="332"/>
      <c r="F309" s="332"/>
      <c r="G309" s="334"/>
      <c r="H309" s="338">
        <v>29.8</v>
      </c>
      <c r="I309" s="401">
        <v>0.96248999999999996</v>
      </c>
      <c r="J309" s="593"/>
      <c r="K309" s="331">
        <v>29.8</v>
      </c>
      <c r="L309" s="404">
        <v>0.95416000000000001</v>
      </c>
      <c r="M309" s="334"/>
      <c r="N309" s="332"/>
      <c r="O309" s="561"/>
      <c r="P309" s="352">
        <v>0.29799999999999999</v>
      </c>
      <c r="Q309" s="353">
        <f t="shared" si="29"/>
        <v>1.0000005120981665</v>
      </c>
      <c r="R309" s="587"/>
      <c r="S309" s="566"/>
      <c r="T309" s="562"/>
    </row>
    <row r="310" spans="1:20" ht="18.75" customHeight="1">
      <c r="A310" s="332"/>
      <c r="B310" s="332"/>
      <c r="C310" s="332"/>
      <c r="D310" s="332"/>
      <c r="E310" s="332"/>
      <c r="F310" s="332"/>
      <c r="G310" s="334"/>
      <c r="H310" s="338">
        <v>29.9</v>
      </c>
      <c r="I310" s="401">
        <v>0.96235999999999999</v>
      </c>
      <c r="J310" s="593"/>
      <c r="K310" s="331">
        <v>29.9</v>
      </c>
      <c r="L310" s="404">
        <v>0.95399999999999996</v>
      </c>
      <c r="M310" s="334"/>
      <c r="N310" s="332"/>
      <c r="O310" s="561"/>
      <c r="P310" s="352">
        <v>0.29899999999999999</v>
      </c>
      <c r="Q310" s="353">
        <f t="shared" si="29"/>
        <v>0.99999517514830938</v>
      </c>
      <c r="R310" s="587"/>
      <c r="S310" s="566"/>
      <c r="T310" s="562"/>
    </row>
    <row r="311" spans="1:20" ht="18.75" customHeight="1">
      <c r="A311" s="332"/>
      <c r="B311" s="332"/>
      <c r="C311" s="332"/>
      <c r="D311" s="332"/>
      <c r="E311" s="332"/>
      <c r="F311" s="332"/>
      <c r="G311" s="334"/>
      <c r="H311" s="337">
        <v>30</v>
      </c>
      <c r="I311" s="348">
        <v>0.96223999999999998</v>
      </c>
      <c r="J311" s="593"/>
      <c r="K311" s="330">
        <v>30</v>
      </c>
      <c r="L311" s="347">
        <v>0.95382</v>
      </c>
      <c r="M311" s="334"/>
      <c r="N311" s="332"/>
      <c r="O311" s="561"/>
      <c r="P311" s="350">
        <v>0.3</v>
      </c>
      <c r="Q311" s="354">
        <v>0.99998983819845277</v>
      </c>
      <c r="R311" s="587"/>
      <c r="S311" s="566"/>
      <c r="T311" s="562"/>
    </row>
    <row r="312" spans="1:20" ht="18.75" customHeight="1">
      <c r="A312" s="332"/>
      <c r="B312" s="332"/>
      <c r="C312" s="332"/>
      <c r="D312" s="332"/>
      <c r="E312" s="332"/>
      <c r="F312" s="332"/>
      <c r="G312" s="334"/>
      <c r="H312" s="338">
        <v>30.1</v>
      </c>
      <c r="I312" s="401">
        <v>0.96211999999999998</v>
      </c>
      <c r="J312" s="593"/>
      <c r="K312" s="331">
        <v>30.1</v>
      </c>
      <c r="L312" s="404">
        <v>0.95365</v>
      </c>
      <c r="M312" s="334"/>
      <c r="N312" s="332"/>
      <c r="O312" s="561"/>
      <c r="P312" s="352">
        <v>0.30099999999999999</v>
      </c>
      <c r="Q312" s="353">
        <f>+Q311+$S$306</f>
        <v>0.99998450124859573</v>
      </c>
      <c r="R312" s="587"/>
      <c r="S312" s="566"/>
      <c r="T312" s="562"/>
    </row>
    <row r="313" spans="1:20" ht="18.75" customHeight="1">
      <c r="A313" s="332"/>
      <c r="B313" s="332"/>
      <c r="C313" s="332"/>
      <c r="D313" s="332"/>
      <c r="E313" s="332"/>
      <c r="F313" s="332"/>
      <c r="G313" s="334"/>
      <c r="H313" s="338">
        <v>30.2</v>
      </c>
      <c r="I313" s="401">
        <v>0.96199000000000001</v>
      </c>
      <c r="J313" s="593"/>
      <c r="K313" s="331">
        <v>30.2</v>
      </c>
      <c r="L313" s="404">
        <v>0.95348999999999995</v>
      </c>
      <c r="M313" s="334"/>
      <c r="N313" s="332"/>
      <c r="O313" s="561"/>
      <c r="P313" s="352">
        <v>0.30199999999999999</v>
      </c>
      <c r="Q313" s="353">
        <f t="shared" ref="Q313:Q320" si="30">+Q312+$S$306</f>
        <v>0.99997916429873857</v>
      </c>
      <c r="R313" s="587"/>
      <c r="S313" s="566"/>
      <c r="T313" s="562"/>
    </row>
    <row r="314" spans="1:20" ht="18.75" customHeight="1">
      <c r="A314" s="332"/>
      <c r="B314" s="332"/>
      <c r="C314" s="332"/>
      <c r="D314" s="332"/>
      <c r="E314" s="332"/>
      <c r="F314" s="332"/>
      <c r="G314" s="334"/>
      <c r="H314" s="338">
        <v>30.3</v>
      </c>
      <c r="I314" s="401">
        <v>0.96187</v>
      </c>
      <c r="J314" s="593"/>
      <c r="K314" s="331">
        <v>30.3</v>
      </c>
      <c r="L314" s="404">
        <v>0.95331999999999995</v>
      </c>
      <c r="M314" s="334"/>
      <c r="N314" s="332"/>
      <c r="O314" s="561"/>
      <c r="P314" s="352">
        <v>0.30299999999999999</v>
      </c>
      <c r="Q314" s="353">
        <f t="shared" si="30"/>
        <v>0.99997382734888141</v>
      </c>
      <c r="R314" s="587"/>
      <c r="S314" s="566"/>
      <c r="T314" s="562"/>
    </row>
    <row r="315" spans="1:20" ht="18.75" customHeight="1">
      <c r="A315" s="332"/>
      <c r="B315" s="332"/>
      <c r="C315" s="332"/>
      <c r="D315" s="332"/>
      <c r="E315" s="332"/>
      <c r="F315" s="332"/>
      <c r="G315" s="334"/>
      <c r="H315" s="338">
        <v>30.4</v>
      </c>
      <c r="I315" s="401">
        <v>0.96174999999999999</v>
      </c>
      <c r="J315" s="593"/>
      <c r="K315" s="331">
        <v>30.4</v>
      </c>
      <c r="L315" s="404">
        <v>0.95315000000000005</v>
      </c>
      <c r="M315" s="334"/>
      <c r="N315" s="332"/>
      <c r="O315" s="561"/>
      <c r="P315" s="352">
        <v>0.30399999999999999</v>
      </c>
      <c r="Q315" s="353">
        <f t="shared" si="30"/>
        <v>0.99996849039902425</v>
      </c>
      <c r="R315" s="587"/>
      <c r="S315" s="566"/>
      <c r="T315" s="562"/>
    </row>
    <row r="316" spans="1:20" ht="18.75" customHeight="1">
      <c r="A316" s="332"/>
      <c r="B316" s="332"/>
      <c r="C316" s="332"/>
      <c r="D316" s="332"/>
      <c r="E316" s="332"/>
      <c r="F316" s="332"/>
      <c r="G316" s="334"/>
      <c r="H316" s="338">
        <v>30.5</v>
      </c>
      <c r="I316" s="401">
        <v>0.96162999999999998</v>
      </c>
      <c r="J316" s="593"/>
      <c r="K316" s="331">
        <v>30.5</v>
      </c>
      <c r="L316" s="404">
        <v>0.95298000000000005</v>
      </c>
      <c r="M316" s="334"/>
      <c r="N316" s="332"/>
      <c r="O316" s="561"/>
      <c r="P316" s="352">
        <v>0.30499999999999999</v>
      </c>
      <c r="Q316" s="353">
        <f t="shared" si="30"/>
        <v>0.99996315344916709</v>
      </c>
      <c r="R316" s="587"/>
      <c r="S316" s="589">
        <f>+(Q321-Q311)/10</f>
        <v>-6.0629869442996306E-6</v>
      </c>
      <c r="T316" s="562"/>
    </row>
    <row r="317" spans="1:20" ht="18.75" customHeight="1">
      <c r="A317" s="332"/>
      <c r="B317" s="332"/>
      <c r="C317" s="332"/>
      <c r="D317" s="332"/>
      <c r="E317" s="332"/>
      <c r="F317" s="332"/>
      <c r="G317" s="334"/>
      <c r="H317" s="338">
        <v>30.6</v>
      </c>
      <c r="I317" s="401">
        <v>0.96150000000000002</v>
      </c>
      <c r="J317" s="593"/>
      <c r="K317" s="331">
        <v>30.6</v>
      </c>
      <c r="L317" s="404">
        <v>0.95281000000000005</v>
      </c>
      <c r="M317" s="334"/>
      <c r="N317" s="332"/>
      <c r="O317" s="561"/>
      <c r="P317" s="352">
        <v>0.30599999999999999</v>
      </c>
      <c r="Q317" s="353">
        <f t="shared" si="30"/>
        <v>0.99995781649930993</v>
      </c>
      <c r="R317" s="587"/>
      <c r="S317" s="566"/>
      <c r="T317" s="562"/>
    </row>
    <row r="318" spans="1:20" ht="18.75" customHeight="1">
      <c r="A318" s="332"/>
      <c r="B318" s="332"/>
      <c r="C318" s="332"/>
      <c r="D318" s="332"/>
      <c r="E318" s="332"/>
      <c r="F318" s="332"/>
      <c r="G318" s="334"/>
      <c r="H318" s="338">
        <v>30.7</v>
      </c>
      <c r="I318" s="401">
        <v>0.96138000000000001</v>
      </c>
      <c r="J318" s="593"/>
      <c r="K318" s="331">
        <v>30.7</v>
      </c>
      <c r="L318" s="404">
        <v>0.95264000000000004</v>
      </c>
      <c r="M318" s="334"/>
      <c r="N318" s="332"/>
      <c r="O318" s="561"/>
      <c r="P318" s="352">
        <v>0.307</v>
      </c>
      <c r="Q318" s="353">
        <f t="shared" si="30"/>
        <v>0.99995247954945277</v>
      </c>
      <c r="R318" s="587"/>
      <c r="S318" s="566"/>
      <c r="T318" s="562"/>
    </row>
    <row r="319" spans="1:20" ht="18.75" customHeight="1">
      <c r="A319" s="332"/>
      <c r="B319" s="332"/>
      <c r="C319" s="332"/>
      <c r="D319" s="332"/>
      <c r="E319" s="332"/>
      <c r="F319" s="332"/>
      <c r="G319" s="334"/>
      <c r="H319" s="338">
        <v>30.8</v>
      </c>
      <c r="I319" s="401">
        <v>0.96125000000000005</v>
      </c>
      <c r="J319" s="593"/>
      <c r="K319" s="331">
        <v>30.8</v>
      </c>
      <c r="L319" s="404">
        <v>0.95247000000000004</v>
      </c>
      <c r="M319" s="334"/>
      <c r="N319" s="332"/>
      <c r="O319" s="561"/>
      <c r="P319" s="352">
        <v>0.308</v>
      </c>
      <c r="Q319" s="353">
        <f t="shared" si="30"/>
        <v>0.99994714259959561</v>
      </c>
      <c r="R319" s="587"/>
      <c r="S319" s="566"/>
      <c r="T319" s="562"/>
    </row>
    <row r="320" spans="1:20" ht="18.75" customHeight="1">
      <c r="A320" s="332"/>
      <c r="B320" s="332"/>
      <c r="C320" s="332"/>
      <c r="D320" s="332"/>
      <c r="E320" s="332"/>
      <c r="F320" s="332"/>
      <c r="G320" s="334"/>
      <c r="H320" s="338">
        <v>30.9</v>
      </c>
      <c r="I320" s="401">
        <v>0.96111999999999997</v>
      </c>
      <c r="J320" s="593"/>
      <c r="K320" s="331">
        <v>30.9</v>
      </c>
      <c r="L320" s="404">
        <v>0.95230000000000004</v>
      </c>
      <c r="M320" s="334"/>
      <c r="N320" s="332"/>
      <c r="O320" s="561"/>
      <c r="P320" s="352">
        <v>0.309</v>
      </c>
      <c r="Q320" s="353">
        <f t="shared" si="30"/>
        <v>0.99994180564973845</v>
      </c>
      <c r="R320" s="587"/>
      <c r="S320" s="566"/>
      <c r="T320" s="562"/>
    </row>
    <row r="321" spans="1:20" ht="18.75" customHeight="1">
      <c r="A321" s="332"/>
      <c r="B321" s="332"/>
      <c r="C321" s="332"/>
      <c r="D321" s="332"/>
      <c r="E321" s="332"/>
      <c r="F321" s="332"/>
      <c r="G321" s="334"/>
      <c r="H321" s="337">
        <v>31.000000000000099</v>
      </c>
      <c r="I321" s="348">
        <v>0.96099999999999997</v>
      </c>
      <c r="J321" s="593"/>
      <c r="K321" s="330">
        <v>31.000000000000099</v>
      </c>
      <c r="L321" s="347">
        <v>0.95211999999999997</v>
      </c>
      <c r="M321" s="334"/>
      <c r="N321" s="332"/>
      <c r="O321" s="561"/>
      <c r="P321" s="350">
        <v>0.31</v>
      </c>
      <c r="Q321" s="354">
        <v>0.99992920832900978</v>
      </c>
      <c r="R321" s="587"/>
      <c r="S321" s="566"/>
      <c r="T321" s="562"/>
    </row>
    <row r="322" spans="1:20" ht="18.75" customHeight="1">
      <c r="A322" s="332"/>
      <c r="B322" s="332"/>
      <c r="C322" s="332"/>
      <c r="D322" s="332"/>
      <c r="E322" s="332"/>
      <c r="F322" s="332"/>
      <c r="G322" s="334"/>
      <c r="H322" s="338">
        <v>31.1</v>
      </c>
      <c r="I322" s="401">
        <v>0.96087</v>
      </c>
      <c r="J322" s="593"/>
      <c r="K322" s="331">
        <v>31.1</v>
      </c>
      <c r="L322" s="404">
        <v>0.95194999999999996</v>
      </c>
      <c r="M322" s="334"/>
      <c r="N322" s="332"/>
      <c r="O322" s="561"/>
      <c r="P322" s="352">
        <v>0.311</v>
      </c>
      <c r="Q322" s="353">
        <f>+Q321+$S$326</f>
        <v>0.9999231453420655</v>
      </c>
      <c r="R322" s="587"/>
      <c r="S322" s="566"/>
      <c r="T322" s="562"/>
    </row>
    <row r="323" spans="1:20" ht="18.75" customHeight="1">
      <c r="A323" s="332"/>
      <c r="B323" s="332"/>
      <c r="C323" s="332"/>
      <c r="D323" s="332"/>
      <c r="E323" s="332"/>
      <c r="F323" s="332"/>
      <c r="G323" s="334"/>
      <c r="H323" s="338">
        <v>31.2</v>
      </c>
      <c r="I323" s="401">
        <v>0.96074999999999999</v>
      </c>
      <c r="J323" s="593"/>
      <c r="K323" s="331">
        <v>31.2</v>
      </c>
      <c r="L323" s="404">
        <v>0.95177999999999996</v>
      </c>
      <c r="M323" s="334"/>
      <c r="N323" s="332"/>
      <c r="O323" s="561"/>
      <c r="P323" s="352">
        <v>0.312</v>
      </c>
      <c r="Q323" s="353">
        <f t="shared" ref="Q323:Q330" si="31">+Q322+$S$326</f>
        <v>0.99991708235512122</v>
      </c>
      <c r="R323" s="587"/>
      <c r="S323" s="566"/>
      <c r="T323" s="562"/>
    </row>
    <row r="324" spans="1:20" ht="18.75" customHeight="1">
      <c r="A324" s="332"/>
      <c r="B324" s="332"/>
      <c r="C324" s="332"/>
      <c r="D324" s="332"/>
      <c r="E324" s="332"/>
      <c r="F324" s="332"/>
      <c r="G324" s="334"/>
      <c r="H324" s="338">
        <v>31.3</v>
      </c>
      <c r="I324" s="401">
        <v>0.96062000000000003</v>
      </c>
      <c r="J324" s="593"/>
      <c r="K324" s="331">
        <v>31.3</v>
      </c>
      <c r="L324" s="404">
        <v>0.95160999999999996</v>
      </c>
      <c r="M324" s="334"/>
      <c r="N324" s="332"/>
      <c r="O324" s="561"/>
      <c r="P324" s="352">
        <v>0.313</v>
      </c>
      <c r="Q324" s="353">
        <f t="shared" si="31"/>
        <v>0.99991101936817695</v>
      </c>
      <c r="R324" s="587"/>
      <c r="S324" s="566"/>
      <c r="T324" s="562"/>
    </row>
    <row r="325" spans="1:20" ht="18.75" customHeight="1">
      <c r="A325" s="332"/>
      <c r="B325" s="332"/>
      <c r="C325" s="332"/>
      <c r="D325" s="332"/>
      <c r="E325" s="332"/>
      <c r="F325" s="332"/>
      <c r="G325" s="334"/>
      <c r="H325" s="338">
        <v>31.4</v>
      </c>
      <c r="I325" s="401">
        <v>0.96048999999999995</v>
      </c>
      <c r="J325" s="593"/>
      <c r="K325" s="331">
        <v>31.4</v>
      </c>
      <c r="L325" s="404">
        <v>0.95143</v>
      </c>
      <c r="M325" s="334"/>
      <c r="N325" s="332"/>
      <c r="O325" s="561"/>
      <c r="P325" s="352">
        <v>0.314</v>
      </c>
      <c r="Q325" s="353">
        <f t="shared" si="31"/>
        <v>0.99990495638123267</v>
      </c>
      <c r="R325" s="587"/>
      <c r="S325" s="566"/>
      <c r="T325" s="562"/>
    </row>
    <row r="326" spans="1:20" ht="18.75" customHeight="1">
      <c r="A326" s="332"/>
      <c r="B326" s="332"/>
      <c r="C326" s="332"/>
      <c r="D326" s="332"/>
      <c r="E326" s="332"/>
      <c r="F326" s="332"/>
      <c r="G326" s="334"/>
      <c r="H326" s="338">
        <v>31.5</v>
      </c>
      <c r="I326" s="401">
        <v>0.96035999999999999</v>
      </c>
      <c r="J326" s="593"/>
      <c r="K326" s="331">
        <v>31.5</v>
      </c>
      <c r="L326" s="404">
        <v>0.95125999999999999</v>
      </c>
      <c r="M326" s="334"/>
      <c r="N326" s="332"/>
      <c r="O326" s="561"/>
      <c r="P326" s="352">
        <v>0.315</v>
      </c>
      <c r="Q326" s="353">
        <f t="shared" si="31"/>
        <v>0.99989889339428839</v>
      </c>
      <c r="R326" s="587"/>
      <c r="S326" s="589">
        <f>+(Q331-Q321)/10</f>
        <v>-6.0629869442996306E-6</v>
      </c>
      <c r="T326" s="562"/>
    </row>
    <row r="327" spans="1:20" ht="18.75" customHeight="1">
      <c r="A327" s="332"/>
      <c r="B327" s="332"/>
      <c r="C327" s="332"/>
      <c r="D327" s="332"/>
      <c r="E327" s="332"/>
      <c r="F327" s="332"/>
      <c r="G327" s="334"/>
      <c r="H327" s="338">
        <v>31.6</v>
      </c>
      <c r="I327" s="401">
        <v>0.96023999999999998</v>
      </c>
      <c r="J327" s="593"/>
      <c r="K327" s="331">
        <v>31.6</v>
      </c>
      <c r="L327" s="404">
        <v>0.95108000000000004</v>
      </c>
      <c r="M327" s="334"/>
      <c r="N327" s="332"/>
      <c r="O327" s="561"/>
      <c r="P327" s="352">
        <v>0.316</v>
      </c>
      <c r="Q327" s="353">
        <f t="shared" si="31"/>
        <v>0.99989283040734411</v>
      </c>
      <c r="R327" s="587"/>
      <c r="S327" s="566"/>
      <c r="T327" s="562"/>
    </row>
    <row r="328" spans="1:20" ht="18.75" customHeight="1">
      <c r="A328" s="332"/>
      <c r="B328" s="332"/>
      <c r="C328" s="332"/>
      <c r="D328" s="332"/>
      <c r="E328" s="332"/>
      <c r="F328" s="332"/>
      <c r="G328" s="334"/>
      <c r="H328" s="338">
        <v>31.7</v>
      </c>
      <c r="I328" s="401">
        <v>0.96011000000000002</v>
      </c>
      <c r="J328" s="593"/>
      <c r="K328" s="331">
        <v>31.7</v>
      </c>
      <c r="L328" s="404">
        <v>0.95091000000000003</v>
      </c>
      <c r="M328" s="334"/>
      <c r="N328" s="332"/>
      <c r="O328" s="561"/>
      <c r="P328" s="352">
        <v>0.317</v>
      </c>
      <c r="Q328" s="353">
        <f t="shared" si="31"/>
        <v>0.99988676742039984</v>
      </c>
      <c r="R328" s="587"/>
      <c r="S328" s="566"/>
      <c r="T328" s="562"/>
    </row>
    <row r="329" spans="1:20" ht="18.75" customHeight="1">
      <c r="A329" s="332"/>
      <c r="B329" s="332"/>
      <c r="C329" s="332"/>
      <c r="D329" s="332"/>
      <c r="E329" s="332"/>
      <c r="F329" s="332"/>
      <c r="G329" s="334"/>
      <c r="H329" s="338">
        <v>31.8</v>
      </c>
      <c r="I329" s="401">
        <v>0.95998000000000006</v>
      </c>
      <c r="J329" s="593"/>
      <c r="K329" s="331">
        <v>31.8</v>
      </c>
      <c r="L329" s="404">
        <v>0.95074000000000003</v>
      </c>
      <c r="M329" s="334"/>
      <c r="N329" s="332"/>
      <c r="O329" s="561"/>
      <c r="P329" s="352">
        <v>0.318</v>
      </c>
      <c r="Q329" s="353">
        <f t="shared" si="31"/>
        <v>0.99988070443345556</v>
      </c>
      <c r="R329" s="587"/>
      <c r="S329" s="566"/>
      <c r="T329" s="562"/>
    </row>
    <row r="330" spans="1:20" ht="18.75" customHeight="1">
      <c r="A330" s="332"/>
      <c r="B330" s="332"/>
      <c r="C330" s="332"/>
      <c r="D330" s="332"/>
      <c r="E330" s="332"/>
      <c r="F330" s="332"/>
      <c r="G330" s="334"/>
      <c r="H330" s="338">
        <v>31.9</v>
      </c>
      <c r="I330" s="401">
        <v>0.95984999999999998</v>
      </c>
      <c r="J330" s="593"/>
      <c r="K330" s="331">
        <v>31.9</v>
      </c>
      <c r="L330" s="404">
        <v>0.95055999999999996</v>
      </c>
      <c r="M330" s="334"/>
      <c r="N330" s="332"/>
      <c r="O330" s="561"/>
      <c r="P330" s="352">
        <v>0.31900000000000001</v>
      </c>
      <c r="Q330" s="353">
        <f t="shared" si="31"/>
        <v>0.99987464144651128</v>
      </c>
      <c r="R330" s="587"/>
      <c r="S330" s="566"/>
      <c r="T330" s="562"/>
    </row>
    <row r="331" spans="1:20" ht="18.75" customHeight="1">
      <c r="A331" s="332"/>
      <c r="B331" s="332"/>
      <c r="C331" s="332"/>
      <c r="D331" s="332"/>
      <c r="E331" s="332"/>
      <c r="F331" s="332"/>
      <c r="G331" s="334"/>
      <c r="H331" s="337">
        <v>32</v>
      </c>
      <c r="I331" s="348">
        <v>0.95972000000000002</v>
      </c>
      <c r="J331" s="593"/>
      <c r="K331" s="330">
        <v>32</v>
      </c>
      <c r="L331" s="347">
        <v>0.95038</v>
      </c>
      <c r="M331" s="334"/>
      <c r="N331" s="332"/>
      <c r="O331" s="561"/>
      <c r="P331" s="350">
        <v>0.32</v>
      </c>
      <c r="Q331" s="354">
        <v>0.99986857845956678</v>
      </c>
      <c r="R331" s="587"/>
      <c r="S331" s="566"/>
      <c r="T331" s="562"/>
    </row>
    <row r="332" spans="1:20" ht="18.75" customHeight="1">
      <c r="A332" s="332"/>
      <c r="B332" s="332"/>
      <c r="C332" s="332"/>
      <c r="D332" s="332"/>
      <c r="E332" s="332"/>
      <c r="F332" s="332"/>
      <c r="G332" s="334"/>
      <c r="H332" s="338">
        <v>32.1</v>
      </c>
      <c r="I332" s="401">
        <v>0.95957999999999999</v>
      </c>
      <c r="J332" s="593"/>
      <c r="K332" s="331">
        <v>32.1</v>
      </c>
      <c r="L332" s="404">
        <v>0.95020000000000004</v>
      </c>
      <c r="M332" s="334"/>
      <c r="N332" s="332"/>
      <c r="O332" s="561"/>
      <c r="P332" s="352">
        <v>0.32100000000000001</v>
      </c>
      <c r="Q332" s="353">
        <f>+Q331+$S$336</f>
        <v>0.99986105392753033</v>
      </c>
      <c r="R332" s="587"/>
      <c r="S332" s="566"/>
      <c r="T332" s="562"/>
    </row>
    <row r="333" spans="1:20" ht="18.75" customHeight="1">
      <c r="A333" s="332"/>
      <c r="B333" s="332"/>
      <c r="C333" s="332"/>
      <c r="D333" s="332"/>
      <c r="E333" s="332"/>
      <c r="F333" s="332"/>
      <c r="G333" s="334"/>
      <c r="H333" s="338">
        <v>32.200000000000003</v>
      </c>
      <c r="I333" s="401">
        <v>0.95945000000000003</v>
      </c>
      <c r="J333" s="593"/>
      <c r="K333" s="331">
        <v>32.200000000000003</v>
      </c>
      <c r="L333" s="404">
        <v>0.95003000000000004</v>
      </c>
      <c r="M333" s="334"/>
      <c r="N333" s="332"/>
      <c r="O333" s="561"/>
      <c r="P333" s="352">
        <v>0.32200000000000001</v>
      </c>
      <c r="Q333" s="353">
        <f t="shared" ref="Q333:Q340" si="32">+Q332+$S$336</f>
        <v>0.99985352939549388</v>
      </c>
      <c r="R333" s="587"/>
      <c r="S333" s="566"/>
      <c r="T333" s="562"/>
    </row>
    <row r="334" spans="1:20" ht="18.75" customHeight="1">
      <c r="A334" s="332"/>
      <c r="B334" s="332"/>
      <c r="C334" s="332"/>
      <c r="D334" s="332"/>
      <c r="E334" s="332"/>
      <c r="F334" s="332"/>
      <c r="G334" s="334"/>
      <c r="H334" s="338">
        <v>32.299999999999997</v>
      </c>
      <c r="I334" s="401">
        <v>0.95931999999999995</v>
      </c>
      <c r="J334" s="593"/>
      <c r="K334" s="331">
        <v>32.299999999999997</v>
      </c>
      <c r="L334" s="404">
        <v>0.94984999999999997</v>
      </c>
      <c r="M334" s="334"/>
      <c r="N334" s="332"/>
      <c r="O334" s="561"/>
      <c r="P334" s="352">
        <v>0.32300000000000001</v>
      </c>
      <c r="Q334" s="353">
        <f t="shared" si="32"/>
        <v>0.99984600486345743</v>
      </c>
      <c r="R334" s="587"/>
      <c r="S334" s="566"/>
      <c r="T334" s="562"/>
    </row>
    <row r="335" spans="1:20" ht="18.75" customHeight="1">
      <c r="A335" s="332"/>
      <c r="B335" s="332"/>
      <c r="C335" s="332"/>
      <c r="D335" s="332"/>
      <c r="E335" s="332"/>
      <c r="F335" s="332"/>
      <c r="G335" s="334"/>
      <c r="H335" s="338">
        <v>32.4</v>
      </c>
      <c r="I335" s="401">
        <v>0.95920000000000005</v>
      </c>
      <c r="J335" s="593"/>
      <c r="K335" s="331">
        <v>32.4</v>
      </c>
      <c r="L335" s="404">
        <v>0.94967000000000001</v>
      </c>
      <c r="M335" s="334"/>
      <c r="N335" s="332"/>
      <c r="O335" s="561"/>
      <c r="P335" s="352">
        <v>0.32400000000000001</v>
      </c>
      <c r="Q335" s="353">
        <f t="shared" si="32"/>
        <v>0.99983848033142098</v>
      </c>
      <c r="R335" s="587"/>
      <c r="S335" s="566"/>
      <c r="T335" s="562"/>
    </row>
    <row r="336" spans="1:20" ht="18.75" customHeight="1">
      <c r="A336" s="332"/>
      <c r="B336" s="332"/>
      <c r="C336" s="332"/>
      <c r="D336" s="332"/>
      <c r="E336" s="332"/>
      <c r="F336" s="332"/>
      <c r="G336" s="334"/>
      <c r="H336" s="338">
        <v>32.5</v>
      </c>
      <c r="I336" s="401">
        <v>0.95906000000000002</v>
      </c>
      <c r="J336" s="593"/>
      <c r="K336" s="331">
        <v>32.5</v>
      </c>
      <c r="L336" s="404">
        <v>0.94950000000000001</v>
      </c>
      <c r="M336" s="334"/>
      <c r="N336" s="332"/>
      <c r="O336" s="561"/>
      <c r="P336" s="352">
        <v>0.32500000000000001</v>
      </c>
      <c r="Q336" s="353">
        <f t="shared" si="32"/>
        <v>0.99983095579938452</v>
      </c>
      <c r="R336" s="587"/>
      <c r="S336" s="589">
        <f>+(Q341-Q331)/10</f>
        <v>-7.5245320364070166E-6</v>
      </c>
      <c r="T336" s="562"/>
    </row>
    <row r="337" spans="1:20" ht="18.75" customHeight="1">
      <c r="A337" s="332"/>
      <c r="B337" s="332"/>
      <c r="C337" s="332"/>
      <c r="D337" s="332"/>
      <c r="E337" s="332"/>
      <c r="F337" s="332"/>
      <c r="G337" s="334"/>
      <c r="H337" s="338">
        <v>32.6</v>
      </c>
      <c r="I337" s="401">
        <v>0.95892999999999995</v>
      </c>
      <c r="J337" s="593"/>
      <c r="K337" s="331">
        <v>32.6</v>
      </c>
      <c r="L337" s="404">
        <v>0.94932000000000005</v>
      </c>
      <c r="M337" s="334"/>
      <c r="N337" s="332"/>
      <c r="O337" s="561"/>
      <c r="P337" s="352">
        <v>0.32600000000000001</v>
      </c>
      <c r="Q337" s="353">
        <f t="shared" si="32"/>
        <v>0.99982343126734807</v>
      </c>
      <c r="R337" s="587"/>
      <c r="S337" s="566"/>
      <c r="T337" s="562"/>
    </row>
    <row r="338" spans="1:20" ht="18.75" customHeight="1">
      <c r="A338" s="332"/>
      <c r="B338" s="332"/>
      <c r="C338" s="332"/>
      <c r="D338" s="332"/>
      <c r="E338" s="332"/>
      <c r="F338" s="332"/>
      <c r="G338" s="334"/>
      <c r="H338" s="338">
        <v>32.700000000000003</v>
      </c>
      <c r="I338" s="401">
        <v>0.95879999999999999</v>
      </c>
      <c r="J338" s="593"/>
      <c r="K338" s="331">
        <v>32.700000000000003</v>
      </c>
      <c r="L338" s="404">
        <v>0.94913999999999998</v>
      </c>
      <c r="M338" s="334"/>
      <c r="N338" s="332"/>
      <c r="O338" s="561"/>
      <c r="P338" s="352">
        <v>0.32700000000000001</v>
      </c>
      <c r="Q338" s="353">
        <f t="shared" si="32"/>
        <v>0.99981590673531162</v>
      </c>
      <c r="R338" s="587"/>
      <c r="S338" s="566"/>
      <c r="T338" s="562"/>
    </row>
    <row r="339" spans="1:20" ht="18.75" customHeight="1">
      <c r="A339" s="332"/>
      <c r="B339" s="332"/>
      <c r="C339" s="332"/>
      <c r="D339" s="332"/>
      <c r="E339" s="332"/>
      <c r="F339" s="332"/>
      <c r="G339" s="334"/>
      <c r="H339" s="338">
        <v>32.799999999999997</v>
      </c>
      <c r="I339" s="401">
        <v>0.95865999999999996</v>
      </c>
      <c r="J339" s="593"/>
      <c r="K339" s="331">
        <v>32.799999999999997</v>
      </c>
      <c r="L339" s="404">
        <v>0.94896000000000003</v>
      </c>
      <c r="M339" s="334"/>
      <c r="N339" s="332"/>
      <c r="O339" s="561"/>
      <c r="P339" s="352">
        <v>0.32800000000000001</v>
      </c>
      <c r="Q339" s="353">
        <f t="shared" si="32"/>
        <v>0.99980838220327517</v>
      </c>
      <c r="R339" s="587"/>
      <c r="S339" s="566"/>
      <c r="T339" s="562"/>
    </row>
    <row r="340" spans="1:20" ht="18.75" customHeight="1">
      <c r="A340" s="332"/>
      <c r="B340" s="332"/>
      <c r="C340" s="332"/>
      <c r="D340" s="332"/>
      <c r="E340" s="332"/>
      <c r="F340" s="332"/>
      <c r="G340" s="334"/>
      <c r="H340" s="338">
        <v>32.9</v>
      </c>
      <c r="I340" s="401">
        <v>0.95852000000000004</v>
      </c>
      <c r="J340" s="593"/>
      <c r="K340" s="331">
        <v>32.9</v>
      </c>
      <c r="L340" s="404">
        <v>0.94877999999999996</v>
      </c>
      <c r="M340" s="334"/>
      <c r="N340" s="332"/>
      <c r="O340" s="561"/>
      <c r="P340" s="352">
        <v>0.32900000000000001</v>
      </c>
      <c r="Q340" s="353">
        <f t="shared" si="32"/>
        <v>0.99980085767123872</v>
      </c>
      <c r="R340" s="587"/>
      <c r="S340" s="566"/>
      <c r="T340" s="562"/>
    </row>
    <row r="341" spans="1:20" ht="18.75" customHeight="1">
      <c r="A341" s="332"/>
      <c r="B341" s="332"/>
      <c r="C341" s="332"/>
      <c r="D341" s="332"/>
      <c r="E341" s="332"/>
      <c r="F341" s="332"/>
      <c r="G341" s="334"/>
      <c r="H341" s="337">
        <v>33</v>
      </c>
      <c r="I341" s="348">
        <v>0.95838999999999996</v>
      </c>
      <c r="J341" s="593"/>
      <c r="K341" s="330">
        <v>33</v>
      </c>
      <c r="L341" s="347">
        <v>0.9486</v>
      </c>
      <c r="M341" s="334"/>
      <c r="N341" s="332"/>
      <c r="O341" s="561"/>
      <c r="P341" s="350">
        <v>0.33</v>
      </c>
      <c r="Q341" s="354">
        <v>0.99979333313920271</v>
      </c>
      <c r="R341" s="587"/>
      <c r="S341" s="566"/>
      <c r="T341" s="562"/>
    </row>
    <row r="342" spans="1:20" ht="18.75" customHeight="1">
      <c r="A342" s="332"/>
      <c r="B342" s="332"/>
      <c r="C342" s="332"/>
      <c r="D342" s="332"/>
      <c r="E342" s="332"/>
      <c r="F342" s="332"/>
      <c r="G342" s="334"/>
      <c r="H342" s="338">
        <v>33.1</v>
      </c>
      <c r="I342" s="401">
        <v>0.95826</v>
      </c>
      <c r="J342" s="593"/>
      <c r="K342" s="331">
        <v>33.1</v>
      </c>
      <c r="L342" s="404">
        <v>0.94842000000000004</v>
      </c>
      <c r="M342" s="334"/>
      <c r="N342" s="332"/>
      <c r="O342" s="561"/>
      <c r="P342" s="352">
        <v>0.33100000000000002</v>
      </c>
      <c r="Q342" s="353">
        <f>+Q341+$S$346</f>
        <v>0.9997843470620742</v>
      </c>
      <c r="R342" s="587"/>
      <c r="S342" s="566"/>
      <c r="T342" s="562"/>
    </row>
    <row r="343" spans="1:20" ht="18.75" customHeight="1">
      <c r="A343" s="332"/>
      <c r="B343" s="332"/>
      <c r="C343" s="332"/>
      <c r="D343" s="332"/>
      <c r="E343" s="332"/>
      <c r="F343" s="332"/>
      <c r="G343" s="334"/>
      <c r="H343" s="338">
        <v>33.200000000000003</v>
      </c>
      <c r="I343" s="401">
        <v>0.95811999999999997</v>
      </c>
      <c r="J343" s="593"/>
      <c r="K343" s="331">
        <v>33.200000000000003</v>
      </c>
      <c r="L343" s="404">
        <v>0.94823999999999997</v>
      </c>
      <c r="M343" s="334"/>
      <c r="N343" s="332"/>
      <c r="O343" s="561"/>
      <c r="P343" s="352">
        <v>0.33200000000000002</v>
      </c>
      <c r="Q343" s="353">
        <f t="shared" ref="Q343:Q350" si="33">+Q342+$S$346</f>
        <v>0.99977536098494568</v>
      </c>
      <c r="R343" s="587"/>
      <c r="S343" s="566"/>
      <c r="T343" s="562"/>
    </row>
    <row r="344" spans="1:20" ht="18.75" customHeight="1">
      <c r="A344" s="332"/>
      <c r="B344" s="332"/>
      <c r="C344" s="332"/>
      <c r="D344" s="332"/>
      <c r="E344" s="332"/>
      <c r="F344" s="332"/>
      <c r="G344" s="334"/>
      <c r="H344" s="338">
        <v>33.299999999999997</v>
      </c>
      <c r="I344" s="401">
        <v>0.95799000000000001</v>
      </c>
      <c r="J344" s="593"/>
      <c r="K344" s="331">
        <v>33.299999999999997</v>
      </c>
      <c r="L344" s="404">
        <v>0.94806000000000001</v>
      </c>
      <c r="M344" s="334"/>
      <c r="N344" s="332"/>
      <c r="O344" s="561"/>
      <c r="P344" s="352">
        <v>0.33300000000000002</v>
      </c>
      <c r="Q344" s="353">
        <f t="shared" si="33"/>
        <v>0.99976637490781717</v>
      </c>
      <c r="R344" s="587"/>
      <c r="S344" s="566"/>
      <c r="T344" s="562"/>
    </row>
    <row r="345" spans="1:20" ht="18.75" customHeight="1">
      <c r="A345" s="332"/>
      <c r="B345" s="332"/>
      <c r="C345" s="332"/>
      <c r="D345" s="332"/>
      <c r="E345" s="332"/>
      <c r="F345" s="332"/>
      <c r="G345" s="334"/>
      <c r="H345" s="338">
        <v>33.4</v>
      </c>
      <c r="I345" s="401">
        <v>0.95784999999999998</v>
      </c>
      <c r="J345" s="593"/>
      <c r="K345" s="331">
        <v>33.4</v>
      </c>
      <c r="L345" s="404">
        <v>0.94787999999999994</v>
      </c>
      <c r="M345" s="334"/>
      <c r="N345" s="332"/>
      <c r="O345" s="561"/>
      <c r="P345" s="352">
        <v>0.33400000000000002</v>
      </c>
      <c r="Q345" s="353">
        <f t="shared" si="33"/>
        <v>0.99975738883068865</v>
      </c>
      <c r="R345" s="587"/>
      <c r="S345" s="566"/>
      <c r="T345" s="562"/>
    </row>
    <row r="346" spans="1:20" ht="18.75" customHeight="1">
      <c r="A346" s="332"/>
      <c r="B346" s="332"/>
      <c r="C346" s="332"/>
      <c r="D346" s="332"/>
      <c r="E346" s="332"/>
      <c r="F346" s="332"/>
      <c r="G346" s="334"/>
      <c r="H346" s="338">
        <v>33.5</v>
      </c>
      <c r="I346" s="401">
        <v>0.95770999999999995</v>
      </c>
      <c r="J346" s="593"/>
      <c r="K346" s="331">
        <v>33.5</v>
      </c>
      <c r="L346" s="404">
        <v>0.94769999999999999</v>
      </c>
      <c r="M346" s="334"/>
      <c r="N346" s="332"/>
      <c r="O346" s="561"/>
      <c r="P346" s="352">
        <v>0.33500000000000002</v>
      </c>
      <c r="Q346" s="353">
        <f t="shared" si="33"/>
        <v>0.99974840275356014</v>
      </c>
      <c r="R346" s="587"/>
      <c r="S346" s="589">
        <f>+(Q351-Q341)/10</f>
        <v>-8.9860771284921984E-6</v>
      </c>
      <c r="T346" s="562"/>
    </row>
    <row r="347" spans="1:20" ht="18.75" customHeight="1">
      <c r="A347" s="332"/>
      <c r="B347" s="332"/>
      <c r="C347" s="332"/>
      <c r="D347" s="332"/>
      <c r="E347" s="332"/>
      <c r="F347" s="332"/>
      <c r="G347" s="334"/>
      <c r="H347" s="338">
        <v>33.6</v>
      </c>
      <c r="I347" s="401">
        <v>0.95757999999999999</v>
      </c>
      <c r="J347" s="593"/>
      <c r="K347" s="331">
        <v>33.6</v>
      </c>
      <c r="L347" s="404">
        <v>0.94752000000000003</v>
      </c>
      <c r="M347" s="334"/>
      <c r="N347" s="332"/>
      <c r="O347" s="561"/>
      <c r="P347" s="352">
        <v>0.33600000000000002</v>
      </c>
      <c r="Q347" s="353">
        <f t="shared" si="33"/>
        <v>0.99973941667643162</v>
      </c>
      <c r="R347" s="587"/>
      <c r="S347" s="566"/>
      <c r="T347" s="562"/>
    </row>
    <row r="348" spans="1:20" ht="18.75" customHeight="1">
      <c r="A348" s="332"/>
      <c r="B348" s="332"/>
      <c r="C348" s="332"/>
      <c r="D348" s="332"/>
      <c r="E348" s="332"/>
      <c r="F348" s="332"/>
      <c r="G348" s="334"/>
      <c r="H348" s="338">
        <v>33.700000000000003</v>
      </c>
      <c r="I348" s="401">
        <v>0.95745000000000002</v>
      </c>
      <c r="J348" s="593"/>
      <c r="K348" s="331">
        <v>33.700000000000003</v>
      </c>
      <c r="L348" s="404">
        <v>0.94733999999999996</v>
      </c>
      <c r="M348" s="334"/>
      <c r="N348" s="332"/>
      <c r="O348" s="561"/>
      <c r="P348" s="352">
        <v>0.33700000000000002</v>
      </c>
      <c r="Q348" s="353">
        <f t="shared" si="33"/>
        <v>0.99973043059930311</v>
      </c>
      <c r="R348" s="587"/>
      <c r="S348" s="566"/>
      <c r="T348" s="562"/>
    </row>
    <row r="349" spans="1:20" ht="18.75" customHeight="1">
      <c r="A349" s="332"/>
      <c r="B349" s="332"/>
      <c r="C349" s="332"/>
      <c r="D349" s="332"/>
      <c r="E349" s="332"/>
      <c r="F349" s="332"/>
      <c r="G349" s="334"/>
      <c r="H349" s="338">
        <v>33.799999999999997</v>
      </c>
      <c r="I349" s="401">
        <v>0.95730999999999999</v>
      </c>
      <c r="J349" s="593"/>
      <c r="K349" s="331">
        <v>33.799999999999997</v>
      </c>
      <c r="L349" s="404">
        <v>0.94715000000000005</v>
      </c>
      <c r="M349" s="334"/>
      <c r="N349" s="332"/>
      <c r="O349" s="561"/>
      <c r="P349" s="352">
        <v>0.33800000000000002</v>
      </c>
      <c r="Q349" s="353">
        <f t="shared" si="33"/>
        <v>0.9997214445221746</v>
      </c>
      <c r="R349" s="587"/>
      <c r="S349" s="566"/>
      <c r="T349" s="562"/>
    </row>
    <row r="350" spans="1:20" ht="18.75" customHeight="1">
      <c r="A350" s="332"/>
      <c r="B350" s="332"/>
      <c r="C350" s="332"/>
      <c r="D350" s="332"/>
      <c r="E350" s="332"/>
      <c r="F350" s="332"/>
      <c r="G350" s="334"/>
      <c r="H350" s="338">
        <v>33.9</v>
      </c>
      <c r="I350" s="401">
        <v>0.95716999999999997</v>
      </c>
      <c r="J350" s="593"/>
      <c r="K350" s="331">
        <v>33.9</v>
      </c>
      <c r="L350" s="404">
        <v>0.94696999999999998</v>
      </c>
      <c r="M350" s="334"/>
      <c r="N350" s="332"/>
      <c r="O350" s="561"/>
      <c r="P350" s="352">
        <v>0.33900000000000002</v>
      </c>
      <c r="Q350" s="353">
        <f t="shared" si="33"/>
        <v>0.99971245844504608</v>
      </c>
      <c r="R350" s="587"/>
      <c r="S350" s="566"/>
      <c r="T350" s="562"/>
    </row>
    <row r="351" spans="1:20" ht="18.75" customHeight="1">
      <c r="A351" s="332"/>
      <c r="B351" s="332"/>
      <c r="C351" s="332"/>
      <c r="D351" s="332"/>
      <c r="E351" s="332"/>
      <c r="F351" s="332"/>
      <c r="G351" s="334"/>
      <c r="H351" s="337">
        <v>34</v>
      </c>
      <c r="I351" s="348">
        <v>0.95703000000000005</v>
      </c>
      <c r="J351" s="593"/>
      <c r="K351" s="330">
        <v>34</v>
      </c>
      <c r="L351" s="347">
        <v>0.94679000000000002</v>
      </c>
      <c r="M351" s="334"/>
      <c r="N351" s="332"/>
      <c r="O351" s="561"/>
      <c r="P351" s="350">
        <v>0.34</v>
      </c>
      <c r="Q351" s="354">
        <v>0.99970347236791779</v>
      </c>
      <c r="R351" s="587"/>
      <c r="S351" s="566"/>
      <c r="T351" s="562"/>
    </row>
    <row r="352" spans="1:20" ht="18.75" customHeight="1">
      <c r="A352" s="332"/>
      <c r="B352" s="332"/>
      <c r="C352" s="332"/>
      <c r="D352" s="332"/>
      <c r="E352" s="332"/>
      <c r="F352" s="332"/>
      <c r="G352" s="334"/>
      <c r="H352" s="338">
        <v>34.1</v>
      </c>
      <c r="I352" s="401">
        <v>0.95689000000000002</v>
      </c>
      <c r="J352" s="593"/>
      <c r="K352" s="331">
        <v>34.1</v>
      </c>
      <c r="L352" s="404">
        <v>0.9466</v>
      </c>
      <c r="M352" s="334"/>
      <c r="N352" s="332"/>
      <c r="O352" s="561"/>
      <c r="P352" s="352">
        <v>0.34100000000000003</v>
      </c>
      <c r="Q352" s="353">
        <f>+Q351+$S$356</f>
        <v>0.99969448629078927</v>
      </c>
      <c r="R352" s="587"/>
      <c r="S352" s="566"/>
      <c r="T352" s="562"/>
    </row>
    <row r="353" spans="1:20" ht="18.75" customHeight="1">
      <c r="A353" s="332"/>
      <c r="B353" s="332"/>
      <c r="C353" s="332"/>
      <c r="D353" s="332"/>
      <c r="E353" s="332"/>
      <c r="F353" s="332"/>
      <c r="G353" s="334"/>
      <c r="H353" s="338">
        <v>34.200000000000003</v>
      </c>
      <c r="I353" s="401">
        <v>0.95676000000000005</v>
      </c>
      <c r="J353" s="593"/>
      <c r="K353" s="331">
        <v>34.200000000000003</v>
      </c>
      <c r="L353" s="404">
        <v>0.94642000000000004</v>
      </c>
      <c r="M353" s="334"/>
      <c r="N353" s="332"/>
      <c r="O353" s="561"/>
      <c r="P353" s="352">
        <v>0.34200000000000003</v>
      </c>
      <c r="Q353" s="353">
        <f t="shared" ref="Q353:Q360" si="34">+Q352+$S$356</f>
        <v>0.99968550021366076</v>
      </c>
      <c r="R353" s="587"/>
      <c r="S353" s="566"/>
      <c r="T353" s="562"/>
    </row>
    <row r="354" spans="1:20" ht="18.75" customHeight="1">
      <c r="A354" s="332"/>
      <c r="B354" s="332"/>
      <c r="C354" s="332"/>
      <c r="D354" s="332"/>
      <c r="E354" s="332"/>
      <c r="F354" s="332"/>
      <c r="G354" s="334"/>
      <c r="H354" s="338">
        <v>34.299999999999997</v>
      </c>
      <c r="I354" s="401">
        <v>0.95662000000000003</v>
      </c>
      <c r="J354" s="593"/>
      <c r="K354" s="331">
        <v>34.299999999999997</v>
      </c>
      <c r="L354" s="404">
        <v>0.94623999999999997</v>
      </c>
      <c r="M354" s="334"/>
      <c r="N354" s="332"/>
      <c r="O354" s="561"/>
      <c r="P354" s="352">
        <v>0.34300000000000003</v>
      </c>
      <c r="Q354" s="353">
        <f t="shared" si="34"/>
        <v>0.99967651413653225</v>
      </c>
      <c r="R354" s="587"/>
      <c r="S354" s="566"/>
      <c r="T354" s="562"/>
    </row>
    <row r="355" spans="1:20" ht="18.75" customHeight="1">
      <c r="A355" s="332"/>
      <c r="B355" s="332"/>
      <c r="C355" s="332"/>
      <c r="D355" s="332"/>
      <c r="E355" s="332"/>
      <c r="F355" s="332"/>
      <c r="G355" s="334"/>
      <c r="H355" s="338">
        <v>34.4</v>
      </c>
      <c r="I355" s="401">
        <v>0.95648</v>
      </c>
      <c r="J355" s="593"/>
      <c r="K355" s="331">
        <v>34.4</v>
      </c>
      <c r="L355" s="404">
        <v>0.94604999999999995</v>
      </c>
      <c r="M355" s="334"/>
      <c r="N355" s="332"/>
      <c r="O355" s="561"/>
      <c r="P355" s="352">
        <v>0.34399999999999997</v>
      </c>
      <c r="Q355" s="353">
        <f t="shared" si="34"/>
        <v>0.99966752805940373</v>
      </c>
      <c r="R355" s="587"/>
      <c r="S355" s="566"/>
      <c r="T355" s="562"/>
    </row>
    <row r="356" spans="1:20" ht="18.75" customHeight="1">
      <c r="A356" s="332"/>
      <c r="B356" s="332"/>
      <c r="C356" s="332"/>
      <c r="D356" s="332"/>
      <c r="E356" s="332"/>
      <c r="F356" s="332"/>
      <c r="G356" s="334"/>
      <c r="H356" s="338">
        <v>34.5</v>
      </c>
      <c r="I356" s="401">
        <v>0.95633999999999997</v>
      </c>
      <c r="J356" s="593"/>
      <c r="K356" s="331">
        <v>34.5</v>
      </c>
      <c r="L356" s="404">
        <v>0.94586999999999999</v>
      </c>
      <c r="M356" s="334"/>
      <c r="N356" s="332"/>
      <c r="O356" s="561"/>
      <c r="P356" s="352">
        <v>0.34499999999999997</v>
      </c>
      <c r="Q356" s="353">
        <f t="shared" si="34"/>
        <v>0.99965854198227522</v>
      </c>
      <c r="R356" s="587"/>
      <c r="S356" s="589">
        <f>+(Q361-Q351)/10</f>
        <v>-8.9860771285144025E-6</v>
      </c>
      <c r="T356" s="562"/>
    </row>
    <row r="357" spans="1:20" ht="18.75" customHeight="1">
      <c r="A357" s="332"/>
      <c r="B357" s="332"/>
      <c r="C357" s="332"/>
      <c r="D357" s="332"/>
      <c r="E357" s="332"/>
      <c r="F357" s="332"/>
      <c r="G357" s="334"/>
      <c r="H357" s="338">
        <v>34.6</v>
      </c>
      <c r="I357" s="401">
        <v>0.95618999999999998</v>
      </c>
      <c r="J357" s="593"/>
      <c r="K357" s="331">
        <v>34.6</v>
      </c>
      <c r="L357" s="404">
        <v>0.94567999999999997</v>
      </c>
      <c r="M357" s="334"/>
      <c r="N357" s="332"/>
      <c r="O357" s="561"/>
      <c r="P357" s="352">
        <v>0.34599999999999997</v>
      </c>
      <c r="Q357" s="353">
        <f t="shared" si="34"/>
        <v>0.9996495559051467</v>
      </c>
      <c r="R357" s="587"/>
      <c r="S357" s="566"/>
      <c r="T357" s="562"/>
    </row>
    <row r="358" spans="1:20" ht="18.75" customHeight="1">
      <c r="A358" s="332"/>
      <c r="B358" s="332"/>
      <c r="C358" s="332"/>
      <c r="D358" s="332"/>
      <c r="E358" s="332"/>
      <c r="F358" s="332"/>
      <c r="G358" s="334"/>
      <c r="H358" s="338">
        <v>34.700000000000003</v>
      </c>
      <c r="I358" s="401">
        <v>0.95604999999999996</v>
      </c>
      <c r="J358" s="593"/>
      <c r="K358" s="331">
        <v>34.700000000000003</v>
      </c>
      <c r="L358" s="404">
        <v>0.94550000000000001</v>
      </c>
      <c r="M358" s="334"/>
      <c r="N358" s="332"/>
      <c r="O358" s="561"/>
      <c r="P358" s="352">
        <v>0.34699999999999998</v>
      </c>
      <c r="Q358" s="353">
        <f t="shared" si="34"/>
        <v>0.99964056982801819</v>
      </c>
      <c r="R358" s="587"/>
      <c r="S358" s="566"/>
      <c r="T358" s="562"/>
    </row>
    <row r="359" spans="1:20" ht="18.75" customHeight="1">
      <c r="A359" s="332"/>
      <c r="B359" s="332"/>
      <c r="C359" s="332"/>
      <c r="D359" s="332"/>
      <c r="E359" s="332"/>
      <c r="F359" s="332"/>
      <c r="G359" s="334"/>
      <c r="H359" s="338">
        <v>34.799999999999997</v>
      </c>
      <c r="I359" s="401">
        <v>0.95591000000000004</v>
      </c>
      <c r="J359" s="593"/>
      <c r="K359" s="331">
        <v>34.799999999999997</v>
      </c>
      <c r="L359" s="404">
        <v>0.94530999999999998</v>
      </c>
      <c r="M359" s="334"/>
      <c r="N359" s="332"/>
      <c r="O359" s="561"/>
      <c r="P359" s="352">
        <v>0.34799999999999998</v>
      </c>
      <c r="Q359" s="353">
        <f t="shared" si="34"/>
        <v>0.99963158375088967</v>
      </c>
      <c r="R359" s="587"/>
      <c r="S359" s="566"/>
      <c r="T359" s="562"/>
    </row>
    <row r="360" spans="1:20" ht="18.75" customHeight="1">
      <c r="A360" s="332"/>
      <c r="B360" s="332"/>
      <c r="C360" s="332"/>
      <c r="D360" s="332"/>
      <c r="E360" s="332"/>
      <c r="F360" s="332"/>
      <c r="G360" s="334"/>
      <c r="H360" s="338">
        <v>34.9</v>
      </c>
      <c r="I360" s="401">
        <v>0.95577000000000001</v>
      </c>
      <c r="J360" s="593"/>
      <c r="K360" s="331">
        <v>34.9</v>
      </c>
      <c r="L360" s="404">
        <v>0.94511999999999996</v>
      </c>
      <c r="M360" s="334"/>
      <c r="N360" s="332"/>
      <c r="O360" s="561"/>
      <c r="P360" s="352">
        <v>0.34899999999999998</v>
      </c>
      <c r="Q360" s="353">
        <f t="shared" si="34"/>
        <v>0.99962259767376116</v>
      </c>
      <c r="R360" s="587"/>
      <c r="S360" s="566"/>
      <c r="T360" s="562"/>
    </row>
    <row r="361" spans="1:20" ht="18.75" customHeight="1">
      <c r="A361" s="332"/>
      <c r="B361" s="332"/>
      <c r="C361" s="332"/>
      <c r="D361" s="332"/>
      <c r="E361" s="332"/>
      <c r="F361" s="332"/>
      <c r="G361" s="334"/>
      <c r="H361" s="337">
        <v>35</v>
      </c>
      <c r="I361" s="348">
        <v>0.95562999999999998</v>
      </c>
      <c r="J361" s="593"/>
      <c r="K361" s="330">
        <v>35</v>
      </c>
      <c r="L361" s="347">
        <v>0.94494</v>
      </c>
      <c r="M361" s="334"/>
      <c r="N361" s="332"/>
      <c r="O361" s="561"/>
      <c r="P361" s="350">
        <v>0.35</v>
      </c>
      <c r="Q361" s="354">
        <v>0.99961361159663265</v>
      </c>
      <c r="R361" s="587"/>
      <c r="S361" s="566"/>
      <c r="T361" s="562"/>
    </row>
    <row r="362" spans="1:20" ht="18.75" customHeight="1">
      <c r="A362" s="332"/>
      <c r="B362" s="332"/>
      <c r="C362" s="332"/>
      <c r="D362" s="332"/>
      <c r="E362" s="332"/>
      <c r="F362" s="332"/>
      <c r="G362" s="334"/>
      <c r="H362" s="338">
        <v>35.1</v>
      </c>
      <c r="I362" s="401">
        <v>0.95548999999999995</v>
      </c>
      <c r="J362" s="593"/>
      <c r="K362" s="331">
        <v>35.1</v>
      </c>
      <c r="L362" s="404">
        <v>0.94474999999999998</v>
      </c>
      <c r="M362" s="334"/>
      <c r="N362" s="332"/>
      <c r="O362" s="561"/>
      <c r="P362" s="352">
        <v>0.35099999999999998</v>
      </c>
      <c r="Q362" s="353">
        <f>+Q361+$S$366</f>
        <v>0.99960547998314797</v>
      </c>
      <c r="R362" s="587"/>
      <c r="S362" s="566"/>
      <c r="T362" s="562"/>
    </row>
    <row r="363" spans="1:20" ht="18.75" customHeight="1">
      <c r="A363" s="332"/>
      <c r="B363" s="332"/>
      <c r="C363" s="332"/>
      <c r="D363" s="332"/>
      <c r="E363" s="332"/>
      <c r="F363" s="332"/>
      <c r="G363" s="334"/>
      <c r="H363" s="338">
        <v>35.200000000000003</v>
      </c>
      <c r="I363" s="401">
        <v>0.95535000000000003</v>
      </c>
      <c r="J363" s="593"/>
      <c r="K363" s="331">
        <v>35.200000000000003</v>
      </c>
      <c r="L363" s="404">
        <v>0.94455999999999996</v>
      </c>
      <c r="M363" s="334"/>
      <c r="N363" s="332"/>
      <c r="O363" s="561"/>
      <c r="P363" s="352">
        <v>0.35199999999999998</v>
      </c>
      <c r="Q363" s="353">
        <f t="shared" ref="Q363:Q370" si="35">+Q362+$S$366</f>
        <v>0.9995973483696633</v>
      </c>
      <c r="R363" s="587"/>
      <c r="S363" s="566"/>
      <c r="T363" s="562"/>
    </row>
    <row r="364" spans="1:20" ht="18.75" customHeight="1">
      <c r="A364" s="332"/>
      <c r="B364" s="332"/>
      <c r="C364" s="332"/>
      <c r="D364" s="332"/>
      <c r="E364" s="332"/>
      <c r="F364" s="332"/>
      <c r="G364" s="334"/>
      <c r="H364" s="338">
        <v>35.299999999999997</v>
      </c>
      <c r="I364" s="401">
        <v>0.95521</v>
      </c>
      <c r="J364" s="593"/>
      <c r="K364" s="331">
        <v>35.299999999999997</v>
      </c>
      <c r="L364" s="404">
        <v>0.94438</v>
      </c>
      <c r="M364" s="334"/>
      <c r="N364" s="332"/>
      <c r="O364" s="561"/>
      <c r="P364" s="352">
        <v>0.35299999999999998</v>
      </c>
      <c r="Q364" s="353">
        <f t="shared" si="35"/>
        <v>0.99958921675617862</v>
      </c>
      <c r="R364" s="587"/>
      <c r="S364" s="566"/>
      <c r="T364" s="562"/>
    </row>
    <row r="365" spans="1:20" ht="18.75" customHeight="1">
      <c r="A365" s="332"/>
      <c r="B365" s="332"/>
      <c r="C365" s="332"/>
      <c r="D365" s="332"/>
      <c r="E365" s="332"/>
      <c r="F365" s="332"/>
      <c r="G365" s="334"/>
      <c r="H365" s="338">
        <v>35.4</v>
      </c>
      <c r="I365" s="401">
        <v>0.95506000000000002</v>
      </c>
      <c r="J365" s="593"/>
      <c r="K365" s="331">
        <v>35.4</v>
      </c>
      <c r="L365" s="404">
        <v>0.94418999999999997</v>
      </c>
      <c r="M365" s="334"/>
      <c r="N365" s="332"/>
      <c r="O365" s="561"/>
      <c r="P365" s="352">
        <v>0.35399999999999998</v>
      </c>
      <c r="Q365" s="353">
        <f t="shared" si="35"/>
        <v>0.99958108514269395</v>
      </c>
      <c r="R365" s="587"/>
      <c r="S365" s="566"/>
      <c r="T365" s="562"/>
    </row>
    <row r="366" spans="1:20" ht="18.75" customHeight="1">
      <c r="A366" s="332"/>
      <c r="B366" s="332"/>
      <c r="C366" s="332"/>
      <c r="D366" s="332"/>
      <c r="E366" s="332"/>
      <c r="F366" s="332"/>
      <c r="G366" s="334"/>
      <c r="H366" s="338">
        <v>35.5</v>
      </c>
      <c r="I366" s="401">
        <v>0.95491999999999999</v>
      </c>
      <c r="J366" s="593"/>
      <c r="K366" s="331">
        <v>35.5</v>
      </c>
      <c r="L366" s="404">
        <v>0.94399999999999995</v>
      </c>
      <c r="M366" s="334"/>
      <c r="N366" s="332"/>
      <c r="O366" s="561"/>
      <c r="P366" s="352">
        <v>0.35499999999999998</v>
      </c>
      <c r="Q366" s="353">
        <f t="shared" si="35"/>
        <v>0.99957295352920927</v>
      </c>
      <c r="R366" s="587"/>
      <c r="S366" s="589">
        <f>+(Q371-Q361)/10</f>
        <v>-8.1316134847186909E-6</v>
      </c>
      <c r="T366" s="562"/>
    </row>
    <row r="367" spans="1:20" ht="18.75" customHeight="1">
      <c r="A367" s="332"/>
      <c r="B367" s="332"/>
      <c r="C367" s="332"/>
      <c r="D367" s="332"/>
      <c r="E367" s="332"/>
      <c r="F367" s="332"/>
      <c r="G367" s="334"/>
      <c r="H367" s="338">
        <v>35.6</v>
      </c>
      <c r="I367" s="401">
        <v>0.95477999999999996</v>
      </c>
      <c r="J367" s="593"/>
      <c r="K367" s="331">
        <v>35.6</v>
      </c>
      <c r="L367" s="404">
        <v>0.94381999999999999</v>
      </c>
      <c r="M367" s="334"/>
      <c r="N367" s="332"/>
      <c r="O367" s="561"/>
      <c r="P367" s="352">
        <v>0.35599999999999998</v>
      </c>
      <c r="Q367" s="353">
        <f t="shared" si="35"/>
        <v>0.9995648219157246</v>
      </c>
      <c r="R367" s="587"/>
      <c r="S367" s="566"/>
      <c r="T367" s="562"/>
    </row>
    <row r="368" spans="1:20" ht="18.75" customHeight="1">
      <c r="A368" s="332"/>
      <c r="B368" s="332"/>
      <c r="C368" s="332"/>
      <c r="D368" s="332"/>
      <c r="E368" s="332"/>
      <c r="F368" s="332"/>
      <c r="G368" s="334"/>
      <c r="H368" s="338">
        <v>35.700000000000003</v>
      </c>
      <c r="I368" s="401">
        <v>0.95462999999999998</v>
      </c>
      <c r="J368" s="593"/>
      <c r="K368" s="331">
        <v>35.700000000000003</v>
      </c>
      <c r="L368" s="404">
        <v>0.94362999999999997</v>
      </c>
      <c r="M368" s="334"/>
      <c r="N368" s="332"/>
      <c r="O368" s="561"/>
      <c r="P368" s="352">
        <v>0.35699999999999998</v>
      </c>
      <c r="Q368" s="353">
        <f t="shared" si="35"/>
        <v>0.99955669030223993</v>
      </c>
      <c r="R368" s="587"/>
      <c r="S368" s="566"/>
      <c r="T368" s="562"/>
    </row>
    <row r="369" spans="1:20" ht="18.75" customHeight="1">
      <c r="A369" s="332"/>
      <c r="B369" s="332"/>
      <c r="C369" s="332"/>
      <c r="D369" s="332"/>
      <c r="E369" s="332"/>
      <c r="F369" s="332"/>
      <c r="G369" s="334"/>
      <c r="H369" s="338">
        <v>35.799999999999997</v>
      </c>
      <c r="I369" s="401">
        <v>0.95448999999999995</v>
      </c>
      <c r="J369" s="593"/>
      <c r="K369" s="331">
        <v>35.799999999999997</v>
      </c>
      <c r="L369" s="404">
        <v>0.94343999999999995</v>
      </c>
      <c r="M369" s="334"/>
      <c r="N369" s="332"/>
      <c r="O369" s="561"/>
      <c r="P369" s="352">
        <v>0.35799999999999998</v>
      </c>
      <c r="Q369" s="353">
        <f t="shared" si="35"/>
        <v>0.99954855868875525</v>
      </c>
      <c r="R369" s="587"/>
      <c r="S369" s="566"/>
      <c r="T369" s="562"/>
    </row>
    <row r="370" spans="1:20" ht="18.75" customHeight="1" thickBot="1">
      <c r="A370" s="332"/>
      <c r="B370" s="332"/>
      <c r="C370" s="332"/>
      <c r="D370" s="332"/>
      <c r="E370" s="332"/>
      <c r="F370" s="332"/>
      <c r="G370" s="334"/>
      <c r="H370" s="338">
        <v>35.9</v>
      </c>
      <c r="I370" s="401">
        <v>0.95433999999999997</v>
      </c>
      <c r="J370" s="593"/>
      <c r="K370" s="331">
        <v>35.9</v>
      </c>
      <c r="L370" s="404">
        <v>0.94325000000000003</v>
      </c>
      <c r="M370" s="334"/>
      <c r="N370" s="332"/>
      <c r="O370" s="561"/>
      <c r="P370" s="352">
        <v>0.35899999999999999</v>
      </c>
      <c r="Q370" s="353">
        <f t="shared" si="35"/>
        <v>0.99954042707527058</v>
      </c>
      <c r="R370" s="587"/>
      <c r="S370" s="566"/>
      <c r="T370" s="562"/>
    </row>
    <row r="371" spans="1:20" ht="18.75" customHeight="1">
      <c r="A371" s="332"/>
      <c r="B371" s="332"/>
      <c r="C371" s="332"/>
      <c r="D371" s="332"/>
      <c r="E371" s="332"/>
      <c r="F371" s="332"/>
      <c r="G371" s="334"/>
      <c r="H371" s="337">
        <v>36</v>
      </c>
      <c r="I371" s="348">
        <v>0.95418999999999998</v>
      </c>
      <c r="J371" s="592" t="s">
        <v>284</v>
      </c>
      <c r="K371" s="330">
        <v>36</v>
      </c>
      <c r="L371" s="347">
        <v>0.94306000000000001</v>
      </c>
      <c r="M371" s="334"/>
      <c r="N371" s="332"/>
      <c r="O371" s="561"/>
      <c r="P371" s="350">
        <v>0.36</v>
      </c>
      <c r="Q371" s="354">
        <v>0.99953229546178546</v>
      </c>
      <c r="R371" s="587"/>
      <c r="S371" s="566"/>
      <c r="T371" s="562"/>
    </row>
    <row r="372" spans="1:20" ht="18.75" customHeight="1">
      <c r="A372" s="332"/>
      <c r="B372" s="332"/>
      <c r="C372" s="332"/>
      <c r="D372" s="332"/>
      <c r="E372" s="332"/>
      <c r="F372" s="332"/>
      <c r="G372" s="334"/>
      <c r="H372" s="338">
        <v>36.1</v>
      </c>
      <c r="I372" s="401">
        <v>0.95404999999999995</v>
      </c>
      <c r="J372" s="593"/>
      <c r="K372" s="415">
        <v>36.1</v>
      </c>
      <c r="L372" s="404">
        <v>0.94286999999999999</v>
      </c>
      <c r="M372" s="334"/>
      <c r="N372" s="332"/>
      <c r="O372" s="561"/>
      <c r="P372" s="352">
        <v>0.36099999999999999</v>
      </c>
      <c r="Q372" s="353">
        <f>+Q371+$S$376</f>
        <v>0.99952416384830078</v>
      </c>
      <c r="R372" s="587"/>
      <c r="S372" s="566"/>
      <c r="T372" s="562"/>
    </row>
    <row r="373" spans="1:20" ht="18.75" customHeight="1">
      <c r="A373" s="332"/>
      <c r="B373" s="332"/>
      <c r="C373" s="332"/>
      <c r="D373" s="332"/>
      <c r="E373" s="332"/>
      <c r="F373" s="332"/>
      <c r="G373" s="334"/>
      <c r="H373" s="338">
        <v>36.200000000000003</v>
      </c>
      <c r="I373" s="401">
        <v>0.95389999999999997</v>
      </c>
      <c r="J373" s="593"/>
      <c r="K373" s="415">
        <v>36.200000000000003</v>
      </c>
      <c r="L373" s="404">
        <v>0.94267999999999996</v>
      </c>
      <c r="M373" s="334"/>
      <c r="N373" s="332"/>
      <c r="O373" s="561"/>
      <c r="P373" s="352">
        <v>0.36199999999999999</v>
      </c>
      <c r="Q373" s="353">
        <f t="shared" ref="Q373:Q380" si="36">+Q372+$S$376</f>
        <v>0.99951603223481611</v>
      </c>
      <c r="R373" s="587"/>
      <c r="S373" s="566"/>
      <c r="T373" s="562"/>
    </row>
    <row r="374" spans="1:20" ht="18.75" customHeight="1">
      <c r="A374" s="332"/>
      <c r="B374" s="332"/>
      <c r="C374" s="332"/>
      <c r="D374" s="332"/>
      <c r="E374" s="332"/>
      <c r="F374" s="332"/>
      <c r="G374" s="334"/>
      <c r="H374" s="338">
        <v>36.299999999999997</v>
      </c>
      <c r="I374" s="401">
        <v>0.95374999999999999</v>
      </c>
      <c r="J374" s="593"/>
      <c r="K374" s="415">
        <v>36.299999999999997</v>
      </c>
      <c r="L374" s="404">
        <v>0.94249000000000005</v>
      </c>
      <c r="M374" s="334"/>
      <c r="N374" s="332"/>
      <c r="O374" s="561"/>
      <c r="P374" s="352">
        <v>0.36299999999999999</v>
      </c>
      <c r="Q374" s="353">
        <f t="shared" si="36"/>
        <v>0.99950790062133144</v>
      </c>
      <c r="R374" s="587"/>
      <c r="S374" s="566"/>
      <c r="T374" s="562"/>
    </row>
    <row r="375" spans="1:20" ht="18.75" customHeight="1">
      <c r="A375" s="332"/>
      <c r="B375" s="332"/>
      <c r="C375" s="332"/>
      <c r="D375" s="332"/>
      <c r="E375" s="332"/>
      <c r="F375" s="332"/>
      <c r="G375" s="334"/>
      <c r="H375" s="338">
        <v>36.4</v>
      </c>
      <c r="I375" s="401">
        <v>0.9536</v>
      </c>
      <c r="J375" s="593"/>
      <c r="K375" s="415">
        <v>36.4</v>
      </c>
      <c r="L375" s="404">
        <v>0.94230000000000003</v>
      </c>
      <c r="M375" s="334"/>
      <c r="N375" s="332"/>
      <c r="O375" s="561"/>
      <c r="P375" s="352">
        <v>0.36399999999999999</v>
      </c>
      <c r="Q375" s="353">
        <f t="shared" si="36"/>
        <v>0.99949976900784676</v>
      </c>
      <c r="R375" s="587"/>
      <c r="S375" s="566"/>
      <c r="T375" s="562"/>
    </row>
    <row r="376" spans="1:20" ht="18.75" customHeight="1">
      <c r="A376" s="332"/>
      <c r="B376" s="332"/>
      <c r="C376" s="332"/>
      <c r="D376" s="332"/>
      <c r="E376" s="332"/>
      <c r="F376" s="332"/>
      <c r="G376" s="334"/>
      <c r="H376" s="338">
        <v>36.5</v>
      </c>
      <c r="I376" s="401">
        <v>0.95345999999999997</v>
      </c>
      <c r="J376" s="593"/>
      <c r="K376" s="415">
        <v>36.5</v>
      </c>
      <c r="L376" s="404">
        <v>0.94211</v>
      </c>
      <c r="M376" s="334"/>
      <c r="N376" s="332"/>
      <c r="O376" s="561"/>
      <c r="P376" s="352">
        <v>0.36499999999999999</v>
      </c>
      <c r="Q376" s="353">
        <f t="shared" si="36"/>
        <v>0.99949163739436209</v>
      </c>
      <c r="R376" s="587"/>
      <c r="S376" s="589">
        <f>+(Q381-Q371)/10</f>
        <v>-8.1316134847186909E-6</v>
      </c>
      <c r="T376" s="562"/>
    </row>
    <row r="377" spans="1:20" ht="18.75" customHeight="1">
      <c r="A377" s="332"/>
      <c r="B377" s="332"/>
      <c r="C377" s="332"/>
      <c r="D377" s="332"/>
      <c r="E377" s="332"/>
      <c r="F377" s="332"/>
      <c r="G377" s="334"/>
      <c r="H377" s="338">
        <v>36.6</v>
      </c>
      <c r="I377" s="401">
        <v>0.95330999999999999</v>
      </c>
      <c r="J377" s="593"/>
      <c r="K377" s="415">
        <v>36.6</v>
      </c>
      <c r="L377" s="404">
        <v>0.94191999999999998</v>
      </c>
      <c r="M377" s="334"/>
      <c r="N377" s="332"/>
      <c r="O377" s="561"/>
      <c r="P377" s="352">
        <v>0.36599999999999999</v>
      </c>
      <c r="Q377" s="353">
        <f t="shared" si="36"/>
        <v>0.99948350578087741</v>
      </c>
      <c r="R377" s="587"/>
      <c r="S377" s="566"/>
      <c r="T377" s="562"/>
    </row>
    <row r="378" spans="1:20" ht="18.75" customHeight="1">
      <c r="A378" s="332"/>
      <c r="B378" s="332"/>
      <c r="C378" s="332"/>
      <c r="D378" s="332"/>
      <c r="E378" s="332"/>
      <c r="F378" s="332"/>
      <c r="G378" s="334"/>
      <c r="H378" s="338">
        <v>36.700000000000003</v>
      </c>
      <c r="I378" s="401">
        <v>0.95316000000000001</v>
      </c>
      <c r="J378" s="593"/>
      <c r="K378" s="415">
        <v>36.700000000000003</v>
      </c>
      <c r="L378" s="404">
        <v>0.94172</v>
      </c>
      <c r="M378" s="334"/>
      <c r="N378" s="332"/>
      <c r="O378" s="561"/>
      <c r="P378" s="352">
        <v>0.36699999999999999</v>
      </c>
      <c r="Q378" s="353">
        <f t="shared" si="36"/>
        <v>0.99947537416739274</v>
      </c>
      <c r="R378" s="587"/>
      <c r="S378" s="566"/>
      <c r="T378" s="562"/>
    </row>
    <row r="379" spans="1:20" ht="18.75" customHeight="1">
      <c r="A379" s="332"/>
      <c r="B379" s="332"/>
      <c r="C379" s="332"/>
      <c r="D379" s="332"/>
      <c r="E379" s="332"/>
      <c r="F379" s="332"/>
      <c r="G379" s="334"/>
      <c r="H379" s="338">
        <v>36.799999999999997</v>
      </c>
      <c r="I379" s="401">
        <v>0.95301000000000002</v>
      </c>
      <c r="J379" s="593"/>
      <c r="K379" s="415">
        <v>36.799999999999997</v>
      </c>
      <c r="L379" s="404">
        <v>0.94152999999999998</v>
      </c>
      <c r="M379" s="334"/>
      <c r="N379" s="332"/>
      <c r="O379" s="561"/>
      <c r="P379" s="352">
        <v>0.36799999999999999</v>
      </c>
      <c r="Q379" s="353">
        <f t="shared" si="36"/>
        <v>0.99946724255390806</v>
      </c>
      <c r="R379" s="587"/>
      <c r="S379" s="566"/>
      <c r="T379" s="562"/>
    </row>
    <row r="380" spans="1:20" ht="18.75" customHeight="1">
      <c r="A380" s="332"/>
      <c r="B380" s="332"/>
      <c r="C380" s="332"/>
      <c r="D380" s="332"/>
      <c r="E380" s="332"/>
      <c r="F380" s="332"/>
      <c r="G380" s="334"/>
      <c r="H380" s="338">
        <v>36.9</v>
      </c>
      <c r="I380" s="401">
        <v>0.95286999999999999</v>
      </c>
      <c r="J380" s="593"/>
      <c r="K380" s="415">
        <v>36.9</v>
      </c>
      <c r="L380" s="404">
        <v>0.94133999999999995</v>
      </c>
      <c r="M380" s="334"/>
      <c r="N380" s="332"/>
      <c r="O380" s="561"/>
      <c r="P380" s="352">
        <v>0.36899999999999999</v>
      </c>
      <c r="Q380" s="353">
        <f t="shared" si="36"/>
        <v>0.99945911094042339</v>
      </c>
      <c r="R380" s="587"/>
      <c r="S380" s="566"/>
      <c r="T380" s="562"/>
    </row>
    <row r="381" spans="1:20" ht="18.75" customHeight="1">
      <c r="A381" s="332"/>
      <c r="B381" s="332"/>
      <c r="C381" s="332"/>
      <c r="D381" s="332"/>
      <c r="E381" s="332"/>
      <c r="F381" s="332"/>
      <c r="G381" s="334"/>
      <c r="H381" s="337">
        <v>37</v>
      </c>
      <c r="I381" s="348">
        <v>0.95272000000000001</v>
      </c>
      <c r="J381" s="593"/>
      <c r="K381" s="330">
        <v>37</v>
      </c>
      <c r="L381" s="347">
        <v>0.94113999999999998</v>
      </c>
      <c r="M381" s="334"/>
      <c r="N381" s="332"/>
      <c r="O381" s="561"/>
      <c r="P381" s="350">
        <v>0.37</v>
      </c>
      <c r="Q381" s="354">
        <v>0.99945097932693827</v>
      </c>
      <c r="R381" s="587"/>
      <c r="S381" s="566"/>
      <c r="T381" s="562"/>
    </row>
    <row r="382" spans="1:20" ht="18.75" customHeight="1">
      <c r="A382" s="332"/>
      <c r="B382" s="332"/>
      <c r="C382" s="332"/>
      <c r="D382" s="332"/>
      <c r="E382" s="332"/>
      <c r="F382" s="332"/>
      <c r="G382" s="334"/>
      <c r="H382" s="338">
        <v>37.1</v>
      </c>
      <c r="I382" s="401">
        <v>0.95257000000000003</v>
      </c>
      <c r="J382" s="593"/>
      <c r="K382" s="331">
        <v>37.1</v>
      </c>
      <c r="L382" s="404">
        <v>0.94094999999999995</v>
      </c>
      <c r="M382" s="334"/>
      <c r="N382" s="332"/>
      <c r="O382" s="561"/>
      <c r="P382" s="352">
        <v>0.371</v>
      </c>
      <c r="Q382" s="353">
        <f>+Q381+$S$386</f>
        <v>0.99944327864896754</v>
      </c>
      <c r="R382" s="587"/>
      <c r="S382" s="566"/>
      <c r="T382" s="562"/>
    </row>
    <row r="383" spans="1:20" ht="18.75" customHeight="1">
      <c r="A383" s="332"/>
      <c r="B383" s="332"/>
      <c r="C383" s="332"/>
      <c r="D383" s="332"/>
      <c r="E383" s="332"/>
      <c r="F383" s="332"/>
      <c r="G383" s="334"/>
      <c r="H383" s="338">
        <v>37.200000000000003</v>
      </c>
      <c r="I383" s="401">
        <v>0.95242000000000004</v>
      </c>
      <c r="J383" s="593"/>
      <c r="K383" s="331">
        <v>37.200000000000003</v>
      </c>
      <c r="L383" s="404">
        <v>0.94074999999999998</v>
      </c>
      <c r="M383" s="334"/>
      <c r="N383" s="332"/>
      <c r="O383" s="561"/>
      <c r="P383" s="352">
        <v>0.372</v>
      </c>
      <c r="Q383" s="353">
        <f t="shared" ref="Q383:Q390" si="37">+Q382+$S$386</f>
        <v>0.9994355779709968</v>
      </c>
      <c r="R383" s="587"/>
      <c r="S383" s="566"/>
      <c r="T383" s="562"/>
    </row>
    <row r="384" spans="1:20" ht="18.75" customHeight="1">
      <c r="A384" s="332"/>
      <c r="B384" s="332"/>
      <c r="C384" s="332"/>
      <c r="D384" s="332"/>
      <c r="E384" s="332"/>
      <c r="F384" s="332"/>
      <c r="G384" s="334"/>
      <c r="H384" s="338">
        <v>37.299999999999997</v>
      </c>
      <c r="I384" s="401">
        <v>0.95226999999999995</v>
      </c>
      <c r="J384" s="593"/>
      <c r="K384" s="331">
        <v>37.299999999999997</v>
      </c>
      <c r="L384" s="404">
        <v>0.94055999999999995</v>
      </c>
      <c r="M384" s="334"/>
      <c r="N384" s="332"/>
      <c r="O384" s="561"/>
      <c r="P384" s="352">
        <v>0.373</v>
      </c>
      <c r="Q384" s="353">
        <f t="shared" si="37"/>
        <v>0.99942787729302607</v>
      </c>
      <c r="R384" s="587"/>
      <c r="S384" s="566"/>
      <c r="T384" s="562"/>
    </row>
    <row r="385" spans="1:20" ht="18.75" customHeight="1">
      <c r="A385" s="332"/>
      <c r="B385" s="332"/>
      <c r="C385" s="332"/>
      <c r="D385" s="332"/>
      <c r="E385" s="332"/>
      <c r="F385" s="332"/>
      <c r="G385" s="334"/>
      <c r="H385" s="338">
        <v>37.4</v>
      </c>
      <c r="I385" s="401">
        <v>0.95211000000000001</v>
      </c>
      <c r="J385" s="593"/>
      <c r="K385" s="331">
        <v>37.4</v>
      </c>
      <c r="L385" s="404">
        <v>0.94035999999999997</v>
      </c>
      <c r="M385" s="334"/>
      <c r="N385" s="332"/>
      <c r="O385" s="561"/>
      <c r="P385" s="352">
        <v>0.374</v>
      </c>
      <c r="Q385" s="353">
        <f t="shared" si="37"/>
        <v>0.99942017661505533</v>
      </c>
      <c r="R385" s="587"/>
      <c r="S385" s="566"/>
      <c r="T385" s="562"/>
    </row>
    <row r="386" spans="1:20" ht="18.75" customHeight="1">
      <c r="A386" s="332"/>
      <c r="B386" s="332"/>
      <c r="C386" s="332"/>
      <c r="D386" s="332"/>
      <c r="E386" s="332"/>
      <c r="F386" s="332"/>
      <c r="G386" s="334"/>
      <c r="H386" s="338">
        <v>37.5</v>
      </c>
      <c r="I386" s="401">
        <v>0.95196000000000003</v>
      </c>
      <c r="J386" s="593"/>
      <c r="K386" s="331">
        <v>37.5</v>
      </c>
      <c r="L386" s="404">
        <v>0.94016999999999995</v>
      </c>
      <c r="M386" s="334"/>
      <c r="N386" s="332"/>
      <c r="O386" s="561"/>
      <c r="P386" s="352">
        <v>0.375</v>
      </c>
      <c r="Q386" s="353">
        <f t="shared" si="37"/>
        <v>0.9994124759370846</v>
      </c>
      <c r="R386" s="587"/>
      <c r="S386" s="589">
        <f>+(Q391-Q381)/10</f>
        <v>-7.7006779707677889E-6</v>
      </c>
      <c r="T386" s="562"/>
    </row>
    <row r="387" spans="1:20" ht="18.75" customHeight="1">
      <c r="A387" s="332"/>
      <c r="B387" s="332"/>
      <c r="C387" s="332"/>
      <c r="D387" s="332"/>
      <c r="E387" s="332"/>
      <c r="F387" s="332"/>
      <c r="G387" s="334"/>
      <c r="H387" s="338">
        <v>37.6</v>
      </c>
      <c r="I387" s="401">
        <v>0.95181000000000004</v>
      </c>
      <c r="J387" s="593"/>
      <c r="K387" s="331">
        <v>37.6</v>
      </c>
      <c r="L387" s="404">
        <v>0.93996999999999997</v>
      </c>
      <c r="M387" s="334"/>
      <c r="N387" s="332"/>
      <c r="O387" s="561"/>
      <c r="P387" s="352">
        <v>0.376</v>
      </c>
      <c r="Q387" s="353">
        <f t="shared" si="37"/>
        <v>0.99940477525911386</v>
      </c>
      <c r="R387" s="587"/>
      <c r="S387" s="566"/>
      <c r="T387" s="562"/>
    </row>
    <row r="388" spans="1:20" ht="18.75" customHeight="1">
      <c r="A388" s="332"/>
      <c r="B388" s="332"/>
      <c r="C388" s="332"/>
      <c r="D388" s="332"/>
      <c r="E388" s="332"/>
      <c r="F388" s="332"/>
      <c r="G388" s="334"/>
      <c r="H388" s="338">
        <v>37.700000000000003</v>
      </c>
      <c r="I388" s="401">
        <v>0.95165999999999995</v>
      </c>
      <c r="J388" s="593"/>
      <c r="K388" s="331">
        <v>37.700000000000003</v>
      </c>
      <c r="L388" s="404">
        <v>0.93977999999999995</v>
      </c>
      <c r="M388" s="334"/>
      <c r="N388" s="332"/>
      <c r="O388" s="561"/>
      <c r="P388" s="352">
        <v>0.377</v>
      </c>
      <c r="Q388" s="353">
        <f t="shared" si="37"/>
        <v>0.99939707458114313</v>
      </c>
      <c r="R388" s="587"/>
      <c r="S388" s="566"/>
      <c r="T388" s="562"/>
    </row>
    <row r="389" spans="1:20" ht="18.75" customHeight="1">
      <c r="A389" s="332"/>
      <c r="B389" s="332"/>
      <c r="C389" s="332"/>
      <c r="D389" s="332"/>
      <c r="E389" s="332"/>
      <c r="F389" s="332"/>
      <c r="G389" s="334"/>
      <c r="H389" s="338">
        <v>37.799999999999997</v>
      </c>
      <c r="I389" s="401">
        <v>0.95150999999999997</v>
      </c>
      <c r="J389" s="593"/>
      <c r="K389" s="331">
        <v>37.799999999999997</v>
      </c>
      <c r="L389" s="404">
        <v>0.93957999999999997</v>
      </c>
      <c r="M389" s="334"/>
      <c r="N389" s="332"/>
      <c r="O389" s="561"/>
      <c r="P389" s="352">
        <v>0.378</v>
      </c>
      <c r="Q389" s="353">
        <f t="shared" si="37"/>
        <v>0.9993893739031724</v>
      </c>
      <c r="R389" s="587"/>
      <c r="S389" s="566"/>
      <c r="T389" s="562"/>
    </row>
    <row r="390" spans="1:20" ht="18.75" customHeight="1">
      <c r="A390" s="332"/>
      <c r="B390" s="332"/>
      <c r="C390" s="332"/>
      <c r="D390" s="332"/>
      <c r="E390" s="332"/>
      <c r="F390" s="332"/>
      <c r="G390" s="334"/>
      <c r="H390" s="338">
        <v>37.9</v>
      </c>
      <c r="I390" s="401">
        <v>0.95135000000000003</v>
      </c>
      <c r="J390" s="593"/>
      <c r="K390" s="331">
        <v>37.9</v>
      </c>
      <c r="L390" s="404">
        <v>0.93938999999999995</v>
      </c>
      <c r="M390" s="334"/>
      <c r="N390" s="332"/>
      <c r="O390" s="561"/>
      <c r="P390" s="352">
        <v>0.379</v>
      </c>
      <c r="Q390" s="353">
        <f t="shared" si="37"/>
        <v>0.99938167322520166</v>
      </c>
      <c r="R390" s="587"/>
      <c r="S390" s="566"/>
      <c r="T390" s="562"/>
    </row>
    <row r="391" spans="1:20" ht="18.75" customHeight="1">
      <c r="A391" s="332"/>
      <c r="B391" s="332"/>
      <c r="C391" s="332"/>
      <c r="D391" s="332"/>
      <c r="E391" s="332"/>
      <c r="F391" s="332"/>
      <c r="G391" s="334"/>
      <c r="H391" s="337">
        <v>38</v>
      </c>
      <c r="I391" s="348">
        <v>0.95120000000000005</v>
      </c>
      <c r="J391" s="593"/>
      <c r="K391" s="330">
        <v>38</v>
      </c>
      <c r="L391" s="347">
        <v>0.93918999999999997</v>
      </c>
      <c r="M391" s="334"/>
      <c r="N391" s="332"/>
      <c r="O391" s="561"/>
      <c r="P391" s="350">
        <v>0.38</v>
      </c>
      <c r="Q391" s="354">
        <v>0.99937397254723059</v>
      </c>
      <c r="R391" s="587"/>
      <c r="S391" s="566"/>
      <c r="T391" s="562"/>
    </row>
    <row r="392" spans="1:20" ht="18.75" customHeight="1">
      <c r="A392" s="332"/>
      <c r="B392" s="332"/>
      <c r="C392" s="332"/>
      <c r="D392" s="332"/>
      <c r="E392" s="332"/>
      <c r="F392" s="332"/>
      <c r="G392" s="334"/>
      <c r="H392" s="338">
        <v>38.1</v>
      </c>
      <c r="I392" s="401">
        <v>0.95104</v>
      </c>
      <c r="J392" s="593"/>
      <c r="K392" s="331">
        <v>38.1</v>
      </c>
      <c r="L392" s="404">
        <v>0.93898999999999999</v>
      </c>
      <c r="M392" s="334"/>
      <c r="N392" s="332"/>
      <c r="O392" s="561"/>
      <c r="P392" s="352">
        <v>0.38100000000000001</v>
      </c>
      <c r="Q392" s="353">
        <f>+Q391+$S$396</f>
        <v>0.99936670280477369</v>
      </c>
      <c r="R392" s="587"/>
      <c r="S392" s="566"/>
      <c r="T392" s="562"/>
    </row>
    <row r="393" spans="1:20" ht="18.75" customHeight="1">
      <c r="A393" s="332"/>
      <c r="B393" s="332"/>
      <c r="C393" s="332"/>
      <c r="D393" s="332"/>
      <c r="E393" s="332"/>
      <c r="F393" s="332"/>
      <c r="G393" s="334"/>
      <c r="H393" s="338">
        <v>38.200000000000003</v>
      </c>
      <c r="I393" s="401">
        <v>0.95089000000000001</v>
      </c>
      <c r="J393" s="593"/>
      <c r="K393" s="331">
        <v>38.200000000000003</v>
      </c>
      <c r="L393" s="404">
        <v>0.93879000000000001</v>
      </c>
      <c r="M393" s="334"/>
      <c r="N393" s="332"/>
      <c r="O393" s="561"/>
      <c r="P393" s="352">
        <v>0.38200000000000001</v>
      </c>
      <c r="Q393" s="353">
        <f t="shared" ref="Q393:Q400" si="38">+Q392+$S$396</f>
        <v>0.99935943306231678</v>
      </c>
      <c r="R393" s="587"/>
      <c r="S393" s="566"/>
      <c r="T393" s="562"/>
    </row>
    <row r="394" spans="1:20" ht="18.75" customHeight="1">
      <c r="A394" s="332"/>
      <c r="B394" s="332"/>
      <c r="C394" s="332"/>
      <c r="D394" s="332"/>
      <c r="E394" s="332"/>
      <c r="F394" s="332"/>
      <c r="G394" s="334"/>
      <c r="H394" s="338">
        <v>38.299999999999997</v>
      </c>
      <c r="I394" s="401">
        <v>0.95074000000000003</v>
      </c>
      <c r="J394" s="593"/>
      <c r="K394" s="331">
        <v>38.299999999999997</v>
      </c>
      <c r="L394" s="404">
        <v>0.93859000000000004</v>
      </c>
      <c r="M394" s="334"/>
      <c r="N394" s="332"/>
      <c r="O394" s="561"/>
      <c r="P394" s="352">
        <v>0.38300000000000001</v>
      </c>
      <c r="Q394" s="353">
        <f t="shared" si="38"/>
        <v>0.99935216331985988</v>
      </c>
      <c r="R394" s="587"/>
      <c r="S394" s="566"/>
      <c r="T394" s="562"/>
    </row>
    <row r="395" spans="1:20" ht="18.75" customHeight="1">
      <c r="A395" s="332"/>
      <c r="B395" s="332"/>
      <c r="C395" s="332"/>
      <c r="D395" s="332"/>
      <c r="E395" s="332"/>
      <c r="F395" s="332"/>
      <c r="G395" s="334"/>
      <c r="H395" s="338">
        <v>38.4</v>
      </c>
      <c r="I395" s="401">
        <v>0.95057999999999998</v>
      </c>
      <c r="J395" s="593"/>
      <c r="K395" s="331">
        <v>38.4</v>
      </c>
      <c r="L395" s="404">
        <v>0.93840000000000001</v>
      </c>
      <c r="M395" s="334"/>
      <c r="N395" s="332"/>
      <c r="O395" s="561"/>
      <c r="P395" s="352">
        <v>0.38400000000000001</v>
      </c>
      <c r="Q395" s="353">
        <f t="shared" si="38"/>
        <v>0.99934489357740297</v>
      </c>
      <c r="R395" s="587"/>
      <c r="S395" s="566"/>
      <c r="T395" s="562"/>
    </row>
    <row r="396" spans="1:20" ht="18.75" customHeight="1">
      <c r="A396" s="332"/>
      <c r="B396" s="332"/>
      <c r="C396" s="332"/>
      <c r="D396" s="332"/>
      <c r="E396" s="332"/>
      <c r="F396" s="332"/>
      <c r="G396" s="334"/>
      <c r="H396" s="338">
        <v>38.5</v>
      </c>
      <c r="I396" s="401">
        <v>0.95043</v>
      </c>
      <c r="J396" s="593"/>
      <c r="K396" s="331">
        <v>38.5</v>
      </c>
      <c r="L396" s="404">
        <v>0.93820000000000003</v>
      </c>
      <c r="M396" s="334"/>
      <c r="N396" s="332"/>
      <c r="O396" s="561"/>
      <c r="P396" s="352">
        <v>0.38500000000000001</v>
      </c>
      <c r="Q396" s="353">
        <f t="shared" si="38"/>
        <v>0.99933762383494606</v>
      </c>
      <c r="R396" s="587"/>
      <c r="S396" s="589">
        <f>+(Q401-Q391)/10</f>
        <v>-7.2697424568834993E-6</v>
      </c>
      <c r="T396" s="562"/>
    </row>
    <row r="397" spans="1:20" ht="18.75" customHeight="1">
      <c r="A397" s="332"/>
      <c r="B397" s="332"/>
      <c r="C397" s="332"/>
      <c r="D397" s="332"/>
      <c r="E397" s="332"/>
      <c r="F397" s="332"/>
      <c r="G397" s="334"/>
      <c r="H397" s="338">
        <v>38.6</v>
      </c>
      <c r="I397" s="401">
        <v>0.95026999999999995</v>
      </c>
      <c r="J397" s="593"/>
      <c r="K397" s="331">
        <v>38.6</v>
      </c>
      <c r="L397" s="404">
        <v>0.93799999999999994</v>
      </c>
      <c r="M397" s="334"/>
      <c r="N397" s="332"/>
      <c r="O397" s="561"/>
      <c r="P397" s="352">
        <v>0.38600000000000001</v>
      </c>
      <c r="Q397" s="353">
        <f t="shared" si="38"/>
        <v>0.99933035409248916</v>
      </c>
      <c r="R397" s="587"/>
      <c r="S397" s="566"/>
      <c r="T397" s="562"/>
    </row>
    <row r="398" spans="1:20" ht="18.75" customHeight="1">
      <c r="A398" s="332"/>
      <c r="B398" s="332"/>
      <c r="C398" s="332"/>
      <c r="D398" s="332"/>
      <c r="E398" s="332"/>
      <c r="F398" s="332"/>
      <c r="G398" s="334"/>
      <c r="H398" s="338">
        <v>38.700000000000003</v>
      </c>
      <c r="I398" s="401">
        <v>0.95011000000000001</v>
      </c>
      <c r="J398" s="593"/>
      <c r="K398" s="331">
        <v>38.700000000000003</v>
      </c>
      <c r="L398" s="404">
        <v>0.93779999999999997</v>
      </c>
      <c r="M398" s="334"/>
      <c r="N398" s="332"/>
      <c r="O398" s="561"/>
      <c r="P398" s="352">
        <v>0.38700000000000001</v>
      </c>
      <c r="Q398" s="353">
        <f t="shared" si="38"/>
        <v>0.99932308435003225</v>
      </c>
      <c r="R398" s="587"/>
      <c r="S398" s="566"/>
      <c r="T398" s="562"/>
    </row>
    <row r="399" spans="1:20" ht="18.75" customHeight="1">
      <c r="A399" s="332"/>
      <c r="B399" s="332"/>
      <c r="C399" s="332"/>
      <c r="D399" s="332"/>
      <c r="E399" s="332"/>
      <c r="F399" s="332"/>
      <c r="G399" s="334"/>
      <c r="H399" s="338">
        <v>38.799999999999997</v>
      </c>
      <c r="I399" s="401">
        <v>0.94996000000000003</v>
      </c>
      <c r="J399" s="593"/>
      <c r="K399" s="331">
        <v>38.799999999999997</v>
      </c>
      <c r="L399" s="404">
        <v>0.93759999999999999</v>
      </c>
      <c r="M399" s="334"/>
      <c r="N399" s="332"/>
      <c r="O399" s="561"/>
      <c r="P399" s="352">
        <v>0.38800000000000001</v>
      </c>
      <c r="Q399" s="353">
        <f t="shared" si="38"/>
        <v>0.99931581460757535</v>
      </c>
      <c r="R399" s="587"/>
      <c r="S399" s="566"/>
      <c r="T399" s="562"/>
    </row>
    <row r="400" spans="1:20" ht="18.75" customHeight="1">
      <c r="A400" s="332"/>
      <c r="B400" s="332"/>
      <c r="C400" s="332"/>
      <c r="D400" s="332"/>
      <c r="E400" s="332"/>
      <c r="F400" s="332"/>
      <c r="G400" s="334"/>
      <c r="H400" s="338">
        <v>38.9</v>
      </c>
      <c r="I400" s="401">
        <v>0.94979999999999998</v>
      </c>
      <c r="J400" s="593"/>
      <c r="K400" s="331">
        <v>38.9</v>
      </c>
      <c r="L400" s="404">
        <v>0.93740000000000001</v>
      </c>
      <c r="M400" s="334"/>
      <c r="N400" s="332"/>
      <c r="O400" s="561"/>
      <c r="P400" s="352">
        <v>0.38900000000000001</v>
      </c>
      <c r="Q400" s="353">
        <f t="shared" si="38"/>
        <v>0.99930854486511844</v>
      </c>
      <c r="R400" s="587"/>
      <c r="S400" s="562"/>
      <c r="T400" s="562"/>
    </row>
    <row r="401" spans="1:20" ht="18.75" customHeight="1">
      <c r="A401" s="332"/>
      <c r="B401" s="332"/>
      <c r="C401" s="332"/>
      <c r="D401" s="332"/>
      <c r="E401" s="332"/>
      <c r="F401" s="332"/>
      <c r="G401" s="334"/>
      <c r="H401" s="337">
        <v>39</v>
      </c>
      <c r="I401" s="348">
        <v>0.94964000000000004</v>
      </c>
      <c r="J401" s="593"/>
      <c r="K401" s="330">
        <v>39</v>
      </c>
      <c r="L401" s="347">
        <v>0.93720000000000003</v>
      </c>
      <c r="M401" s="334"/>
      <c r="N401" s="332"/>
      <c r="O401" s="561"/>
      <c r="P401" s="350">
        <v>0.39</v>
      </c>
      <c r="Q401" s="354">
        <v>0.99930127512266176</v>
      </c>
      <c r="R401" s="587"/>
      <c r="S401" s="562"/>
      <c r="T401" s="562"/>
    </row>
    <row r="402" spans="1:20" ht="18.75" customHeight="1">
      <c r="A402" s="332"/>
      <c r="B402" s="332"/>
      <c r="C402" s="332"/>
      <c r="D402" s="332"/>
      <c r="E402" s="332"/>
      <c r="F402" s="332"/>
      <c r="G402" s="334"/>
      <c r="H402" s="338">
        <v>39.1</v>
      </c>
      <c r="I402" s="401">
        <v>0.94948999999999995</v>
      </c>
      <c r="J402" s="593"/>
      <c r="K402" s="331">
        <v>39.1</v>
      </c>
      <c r="L402" s="404">
        <v>0.93700000000000006</v>
      </c>
      <c r="M402" s="334"/>
      <c r="N402" s="332"/>
      <c r="O402" s="561"/>
      <c r="P402" s="352">
        <v>0.39100000000000001</v>
      </c>
      <c r="Q402" s="353">
        <f>+Q401+$S$406</f>
        <v>0.99929404854839887</v>
      </c>
      <c r="R402" s="587"/>
      <c r="S402" s="590"/>
      <c r="T402" s="562"/>
    </row>
    <row r="403" spans="1:20" ht="18.75" customHeight="1">
      <c r="A403" s="332"/>
      <c r="B403" s="332"/>
      <c r="C403" s="332"/>
      <c r="D403" s="332"/>
      <c r="E403" s="332"/>
      <c r="F403" s="332"/>
      <c r="G403" s="334"/>
      <c r="H403" s="338">
        <v>39.200000000000003</v>
      </c>
      <c r="I403" s="401">
        <v>0.94933000000000001</v>
      </c>
      <c r="J403" s="593"/>
      <c r="K403" s="331">
        <v>39.200000000000003</v>
      </c>
      <c r="L403" s="404">
        <v>0.93679999999999997</v>
      </c>
      <c r="M403" s="334"/>
      <c r="N403" s="332"/>
      <c r="O403" s="561"/>
      <c r="P403" s="352">
        <v>0.39200000000000002</v>
      </c>
      <c r="Q403" s="353">
        <f t="shared" ref="Q403:Q410" si="39">+Q402+$S$406</f>
        <v>0.99928682197413599</v>
      </c>
      <c r="R403" s="587"/>
      <c r="S403" s="566"/>
      <c r="T403" s="562"/>
    </row>
    <row r="404" spans="1:20" ht="18.75" customHeight="1">
      <c r="A404" s="332"/>
      <c r="B404" s="332"/>
      <c r="C404" s="332"/>
      <c r="D404" s="332"/>
      <c r="E404" s="332"/>
      <c r="F404" s="332"/>
      <c r="G404" s="334"/>
      <c r="H404" s="338">
        <v>39.299999999999997</v>
      </c>
      <c r="I404" s="401">
        <v>0.94916999999999996</v>
      </c>
      <c r="J404" s="593"/>
      <c r="K404" s="331">
        <v>39.299999999999997</v>
      </c>
      <c r="L404" s="404">
        <v>0.93659999999999999</v>
      </c>
      <c r="M404" s="334"/>
      <c r="N404" s="332"/>
      <c r="O404" s="561"/>
      <c r="P404" s="352">
        <v>0.39300000000000002</v>
      </c>
      <c r="Q404" s="353">
        <f t="shared" si="39"/>
        <v>0.9992795953998731</v>
      </c>
      <c r="R404" s="587"/>
      <c r="S404" s="566"/>
      <c r="T404" s="562"/>
    </row>
    <row r="405" spans="1:20" ht="18.75" customHeight="1">
      <c r="A405" s="332"/>
      <c r="B405" s="332"/>
      <c r="C405" s="332"/>
      <c r="D405" s="332"/>
      <c r="E405" s="332"/>
      <c r="F405" s="332"/>
      <c r="G405" s="334"/>
      <c r="H405" s="338">
        <v>39.4</v>
      </c>
      <c r="I405" s="401">
        <v>0.94901000000000002</v>
      </c>
      <c r="J405" s="593"/>
      <c r="K405" s="331">
        <v>39.4</v>
      </c>
      <c r="L405" s="404">
        <v>0.93640000000000001</v>
      </c>
      <c r="M405" s="334"/>
      <c r="N405" s="332"/>
      <c r="O405" s="561"/>
      <c r="P405" s="352">
        <v>0.39400000000000002</v>
      </c>
      <c r="Q405" s="353">
        <f t="shared" si="39"/>
        <v>0.99927236882561021</v>
      </c>
      <c r="R405" s="587"/>
      <c r="S405" s="566"/>
      <c r="T405" s="562"/>
    </row>
    <row r="406" spans="1:20" ht="18.75" customHeight="1">
      <c r="A406" s="332"/>
      <c r="B406" s="332"/>
      <c r="C406" s="332"/>
      <c r="D406" s="332"/>
      <c r="E406" s="332"/>
      <c r="F406" s="332"/>
      <c r="G406" s="334"/>
      <c r="H406" s="338">
        <v>39.5</v>
      </c>
      <c r="I406" s="401">
        <v>0.94884999999999997</v>
      </c>
      <c r="J406" s="593"/>
      <c r="K406" s="331">
        <v>39.5</v>
      </c>
      <c r="L406" s="404">
        <v>0.93620000000000003</v>
      </c>
      <c r="M406" s="334"/>
      <c r="N406" s="332"/>
      <c r="O406" s="561"/>
      <c r="P406" s="352">
        <v>0.39500000000000002</v>
      </c>
      <c r="Q406" s="353">
        <f t="shared" si="39"/>
        <v>0.99926514225134733</v>
      </c>
      <c r="R406" s="587"/>
      <c r="S406" s="589">
        <f>+(Q411-Q401)/10</f>
        <v>-7.2265742629196165E-6</v>
      </c>
      <c r="T406" s="562"/>
    </row>
    <row r="407" spans="1:20" ht="18.75" customHeight="1">
      <c r="A407" s="332"/>
      <c r="B407" s="332"/>
      <c r="C407" s="332"/>
      <c r="D407" s="332"/>
      <c r="E407" s="332"/>
      <c r="F407" s="332"/>
      <c r="G407" s="334"/>
      <c r="H407" s="338">
        <v>39.6</v>
      </c>
      <c r="I407" s="401">
        <v>0.94869000000000003</v>
      </c>
      <c r="J407" s="593"/>
      <c r="K407" s="331">
        <v>39.6</v>
      </c>
      <c r="L407" s="404">
        <v>0.93598999999999999</v>
      </c>
      <c r="M407" s="334"/>
      <c r="N407" s="332"/>
      <c r="O407" s="561"/>
      <c r="P407" s="352">
        <v>0.39600000000000002</v>
      </c>
      <c r="Q407" s="353">
        <f t="shared" si="39"/>
        <v>0.99925791567708444</v>
      </c>
      <c r="R407" s="587"/>
      <c r="S407" s="566"/>
      <c r="T407" s="562"/>
    </row>
    <row r="408" spans="1:20" ht="18.75" customHeight="1">
      <c r="A408" s="332"/>
      <c r="B408" s="332"/>
      <c r="C408" s="332"/>
      <c r="D408" s="332"/>
      <c r="E408" s="332"/>
      <c r="F408" s="332"/>
      <c r="G408" s="334"/>
      <c r="H408" s="338">
        <v>39.700000000000003</v>
      </c>
      <c r="I408" s="401">
        <v>0.94852999999999998</v>
      </c>
      <c r="J408" s="593"/>
      <c r="K408" s="331">
        <v>39.700000000000003</v>
      </c>
      <c r="L408" s="404">
        <v>0.93579000000000001</v>
      </c>
      <c r="M408" s="334"/>
      <c r="N408" s="332"/>
      <c r="O408" s="561"/>
      <c r="P408" s="352">
        <v>0.39700000000000002</v>
      </c>
      <c r="Q408" s="353">
        <f t="shared" si="39"/>
        <v>0.99925068910282155</v>
      </c>
      <c r="R408" s="587"/>
      <c r="S408" s="566"/>
      <c r="T408" s="562"/>
    </row>
    <row r="409" spans="1:20" ht="18.75" customHeight="1">
      <c r="A409" s="332"/>
      <c r="B409" s="332"/>
      <c r="C409" s="332"/>
      <c r="D409" s="332"/>
      <c r="E409" s="332"/>
      <c r="F409" s="332"/>
      <c r="G409" s="334"/>
      <c r="H409" s="338">
        <v>39.799999999999997</v>
      </c>
      <c r="I409" s="401">
        <v>0.94837000000000005</v>
      </c>
      <c r="J409" s="593"/>
      <c r="K409" s="331">
        <v>39.799999999999997</v>
      </c>
      <c r="L409" s="404">
        <v>0.93559000000000003</v>
      </c>
      <c r="M409" s="334"/>
      <c r="N409" s="332"/>
      <c r="O409" s="561"/>
      <c r="P409" s="352">
        <v>0.39800000000000002</v>
      </c>
      <c r="Q409" s="353">
        <f t="shared" si="39"/>
        <v>0.99924346252855867</v>
      </c>
      <c r="R409" s="587"/>
      <c r="S409" s="566"/>
      <c r="T409" s="562"/>
    </row>
    <row r="410" spans="1:20" ht="18.75" customHeight="1">
      <c r="A410" s="332"/>
      <c r="B410" s="332"/>
      <c r="C410" s="332"/>
      <c r="D410" s="332"/>
      <c r="E410" s="332"/>
      <c r="F410" s="332"/>
      <c r="G410" s="334"/>
      <c r="H410" s="338">
        <v>39.9</v>
      </c>
      <c r="I410" s="401">
        <v>0.94821</v>
      </c>
      <c r="J410" s="593"/>
      <c r="K410" s="331">
        <v>39.9</v>
      </c>
      <c r="L410" s="404">
        <v>0.93539000000000005</v>
      </c>
      <c r="M410" s="334"/>
      <c r="N410" s="332"/>
      <c r="O410" s="561"/>
      <c r="P410" s="352">
        <v>0.39900000000000002</v>
      </c>
      <c r="Q410" s="353">
        <f t="shared" si="39"/>
        <v>0.99923623595429578</v>
      </c>
      <c r="R410" s="587"/>
      <c r="S410" s="566"/>
      <c r="T410" s="562"/>
    </row>
    <row r="411" spans="1:20" ht="18.75" customHeight="1">
      <c r="A411" s="332"/>
      <c r="B411" s="332"/>
      <c r="C411" s="332"/>
      <c r="D411" s="332"/>
      <c r="E411" s="332"/>
      <c r="F411" s="332"/>
      <c r="G411" s="334"/>
      <c r="H411" s="337">
        <v>40</v>
      </c>
      <c r="I411" s="348">
        <v>0.94804999999999995</v>
      </c>
      <c r="J411" s="593"/>
      <c r="K411" s="330">
        <v>40</v>
      </c>
      <c r="L411" s="347">
        <v>0.93518000000000001</v>
      </c>
      <c r="M411" s="334"/>
      <c r="N411" s="332"/>
      <c r="O411" s="561"/>
      <c r="P411" s="350">
        <v>0.4</v>
      </c>
      <c r="Q411" s="354">
        <v>0.99922900938003256</v>
      </c>
      <c r="R411" s="587"/>
      <c r="S411" s="354">
        <v>0.99869112290123696</v>
      </c>
      <c r="T411" s="566" t="s">
        <v>283</v>
      </c>
    </row>
    <row r="412" spans="1:20" ht="18.75" customHeight="1">
      <c r="A412" s="332"/>
      <c r="B412" s="332"/>
      <c r="C412" s="332"/>
      <c r="D412" s="332"/>
      <c r="E412" s="332"/>
      <c r="F412" s="332"/>
      <c r="G412" s="334"/>
      <c r="H412" s="338">
        <v>40.1</v>
      </c>
      <c r="I412" s="401">
        <v>0.94789000000000001</v>
      </c>
      <c r="J412" s="593"/>
      <c r="K412" s="331">
        <v>40.1</v>
      </c>
      <c r="L412" s="404">
        <v>0.93498000000000003</v>
      </c>
      <c r="M412" s="334"/>
      <c r="N412" s="332"/>
      <c r="O412" s="561"/>
      <c r="P412" s="352">
        <v>0.40100000000000002</v>
      </c>
      <c r="Q412" s="353">
        <f>+Q411+$S$416</f>
        <v>0.99922255983326058</v>
      </c>
      <c r="R412" s="587"/>
      <c r="S412" s="566"/>
      <c r="T412" s="562"/>
    </row>
    <row r="413" spans="1:20" ht="18.75" customHeight="1">
      <c r="A413" s="332"/>
      <c r="B413" s="332"/>
      <c r="C413" s="332"/>
      <c r="D413" s="332"/>
      <c r="E413" s="332"/>
      <c r="F413" s="332"/>
      <c r="G413" s="334"/>
      <c r="H413" s="338">
        <v>40.200000000000003</v>
      </c>
      <c r="I413" s="401">
        <v>0.94772999999999996</v>
      </c>
      <c r="J413" s="593"/>
      <c r="K413" s="331">
        <v>40.200000000000003</v>
      </c>
      <c r="L413" s="404">
        <v>0.93478000000000006</v>
      </c>
      <c r="M413" s="334"/>
      <c r="N413" s="332"/>
      <c r="O413" s="561"/>
      <c r="P413" s="352">
        <v>0.40200000000000002</v>
      </c>
      <c r="Q413" s="353">
        <f t="shared" ref="Q413:Q420" si="40">+Q412+$S$416</f>
        <v>0.9992161102864886</v>
      </c>
      <c r="R413" s="587"/>
      <c r="S413" s="566"/>
      <c r="T413" s="562"/>
    </row>
    <row r="414" spans="1:20" ht="18.75" customHeight="1">
      <c r="A414" s="332"/>
      <c r="B414" s="332"/>
      <c r="C414" s="332"/>
      <c r="D414" s="332"/>
      <c r="E414" s="332"/>
      <c r="F414" s="332"/>
      <c r="G414" s="334"/>
      <c r="H414" s="338">
        <v>40.299999999999997</v>
      </c>
      <c r="I414" s="401">
        <v>0.94757000000000002</v>
      </c>
      <c r="J414" s="593"/>
      <c r="K414" s="331">
        <v>40.299999999999997</v>
      </c>
      <c r="L414" s="404">
        <v>0.93457999999999997</v>
      </c>
      <c r="M414" s="334"/>
      <c r="N414" s="332"/>
      <c r="O414" s="561"/>
      <c r="P414" s="352">
        <v>0.40300000000000002</v>
      </c>
      <c r="Q414" s="353">
        <f t="shared" si="40"/>
        <v>0.99920966073971662</v>
      </c>
      <c r="R414" s="587"/>
      <c r="S414" s="566"/>
      <c r="T414" s="562"/>
    </row>
    <row r="415" spans="1:20" ht="18.75" customHeight="1">
      <c r="A415" s="332"/>
      <c r="B415" s="332"/>
      <c r="C415" s="332"/>
      <c r="D415" s="332"/>
      <c r="E415" s="332"/>
      <c r="F415" s="332"/>
      <c r="G415" s="334"/>
      <c r="H415" s="338">
        <v>40.4</v>
      </c>
      <c r="I415" s="401">
        <v>0.94740999999999997</v>
      </c>
      <c r="J415" s="593"/>
      <c r="K415" s="331">
        <v>40.4</v>
      </c>
      <c r="L415" s="404">
        <v>0.93437000000000003</v>
      </c>
      <c r="M415" s="334"/>
      <c r="N415" s="332"/>
      <c r="O415" s="561"/>
      <c r="P415" s="352">
        <v>0.40400000000000003</v>
      </c>
      <c r="Q415" s="353">
        <f t="shared" si="40"/>
        <v>0.99920321119294464</v>
      </c>
      <c r="R415" s="587"/>
      <c r="S415" s="566"/>
      <c r="T415" s="562"/>
    </row>
    <row r="416" spans="1:20" ht="18.75" customHeight="1">
      <c r="A416" s="332"/>
      <c r="B416" s="332"/>
      <c r="C416" s="332"/>
      <c r="D416" s="332"/>
      <c r="E416" s="332"/>
      <c r="F416" s="332"/>
      <c r="G416" s="334"/>
      <c r="H416" s="338">
        <v>40.5</v>
      </c>
      <c r="I416" s="401">
        <v>0.94725000000000004</v>
      </c>
      <c r="J416" s="593"/>
      <c r="K416" s="331">
        <v>40.5</v>
      </c>
      <c r="L416" s="404">
        <v>0.93416999999999994</v>
      </c>
      <c r="M416" s="334"/>
      <c r="N416" s="332"/>
      <c r="O416" s="561"/>
      <c r="P416" s="352">
        <v>0.40500000000000003</v>
      </c>
      <c r="Q416" s="353">
        <f t="shared" si="40"/>
        <v>0.99919676164617266</v>
      </c>
      <c r="R416" s="587"/>
      <c r="S416" s="589">
        <f>+(Q421-Q411)/10</f>
        <v>-6.4495467720138148E-6</v>
      </c>
      <c r="T416" s="562"/>
    </row>
    <row r="417" spans="1:20" ht="18.75" customHeight="1">
      <c r="A417" s="332"/>
      <c r="B417" s="332"/>
      <c r="C417" s="332"/>
      <c r="D417" s="332"/>
      <c r="E417" s="332"/>
      <c r="F417" s="332"/>
      <c r="G417" s="334"/>
      <c r="H417" s="338">
        <v>40.6</v>
      </c>
      <c r="I417" s="401">
        <v>0.94708000000000003</v>
      </c>
      <c r="J417" s="593"/>
      <c r="K417" s="331">
        <v>40.6</v>
      </c>
      <c r="L417" s="404">
        <v>0.93396000000000001</v>
      </c>
      <c r="M417" s="334"/>
      <c r="N417" s="332"/>
      <c r="O417" s="561"/>
      <c r="P417" s="352">
        <v>0.40600000000000003</v>
      </c>
      <c r="Q417" s="353">
        <f t="shared" si="40"/>
        <v>0.99919031209940068</v>
      </c>
      <c r="R417" s="587"/>
      <c r="S417" s="566"/>
      <c r="T417" s="562"/>
    </row>
    <row r="418" spans="1:20" ht="18.75" customHeight="1">
      <c r="A418" s="332"/>
      <c r="B418" s="332"/>
      <c r="C418" s="332"/>
      <c r="D418" s="332"/>
      <c r="E418" s="332"/>
      <c r="F418" s="332"/>
      <c r="G418" s="334"/>
      <c r="H418" s="338">
        <v>40.700000000000003</v>
      </c>
      <c r="I418" s="401">
        <v>0.94691999999999998</v>
      </c>
      <c r="J418" s="593"/>
      <c r="K418" s="331">
        <v>40.700000000000003</v>
      </c>
      <c r="L418" s="404">
        <v>0.93376000000000003</v>
      </c>
      <c r="M418" s="334"/>
      <c r="N418" s="332"/>
      <c r="O418" s="561"/>
      <c r="P418" s="352">
        <v>0.40699999999999997</v>
      </c>
      <c r="Q418" s="353">
        <f t="shared" si="40"/>
        <v>0.9991838625526287</v>
      </c>
      <c r="R418" s="587"/>
      <c r="S418" s="566"/>
      <c r="T418" s="562"/>
    </row>
    <row r="419" spans="1:20" ht="18.75" customHeight="1">
      <c r="A419" s="332"/>
      <c r="B419" s="332"/>
      <c r="C419" s="332"/>
      <c r="D419" s="332"/>
      <c r="E419" s="332"/>
      <c r="F419" s="332"/>
      <c r="G419" s="334"/>
      <c r="H419" s="338">
        <v>40.799999999999997</v>
      </c>
      <c r="I419" s="401">
        <v>0.94676000000000005</v>
      </c>
      <c r="J419" s="593"/>
      <c r="K419" s="331">
        <v>40.799999999999997</v>
      </c>
      <c r="L419" s="404">
        <v>0.93355999999999995</v>
      </c>
      <c r="M419" s="334"/>
      <c r="N419" s="332"/>
      <c r="O419" s="561"/>
      <c r="P419" s="352">
        <v>0.40799999999999997</v>
      </c>
      <c r="Q419" s="353">
        <f t="shared" si="40"/>
        <v>0.99917741300585672</v>
      </c>
      <c r="R419" s="587"/>
      <c r="S419" s="566"/>
      <c r="T419" s="562"/>
    </row>
    <row r="420" spans="1:20" ht="18.75" customHeight="1">
      <c r="A420" s="332"/>
      <c r="B420" s="332"/>
      <c r="C420" s="332"/>
      <c r="D420" s="332"/>
      <c r="E420" s="332"/>
      <c r="F420" s="332"/>
      <c r="G420" s="334"/>
      <c r="H420" s="338">
        <v>40.9</v>
      </c>
      <c r="I420" s="401">
        <v>0.94659000000000004</v>
      </c>
      <c r="J420" s="593"/>
      <c r="K420" s="331">
        <v>40.9</v>
      </c>
      <c r="L420" s="404">
        <v>0.93335000000000001</v>
      </c>
      <c r="M420" s="334"/>
      <c r="N420" s="332"/>
      <c r="O420" s="561"/>
      <c r="P420" s="352">
        <v>0.40899999999999997</v>
      </c>
      <c r="Q420" s="353">
        <f t="shared" si="40"/>
        <v>0.99917096345908474</v>
      </c>
      <c r="R420" s="587"/>
      <c r="S420" s="566"/>
      <c r="T420" s="562"/>
    </row>
    <row r="421" spans="1:20" ht="18.75" customHeight="1">
      <c r="A421" s="332"/>
      <c r="B421" s="332"/>
      <c r="C421" s="332"/>
      <c r="D421" s="332"/>
      <c r="E421" s="332"/>
      <c r="F421" s="332"/>
      <c r="G421" s="334"/>
      <c r="H421" s="337">
        <v>41</v>
      </c>
      <c r="I421" s="348">
        <v>0.94642999999999999</v>
      </c>
      <c r="J421" s="593"/>
      <c r="K421" s="330">
        <v>41</v>
      </c>
      <c r="L421" s="347">
        <v>0.93313999999999997</v>
      </c>
      <c r="M421" s="334"/>
      <c r="N421" s="332"/>
      <c r="O421" s="561"/>
      <c r="P421" s="350">
        <v>0.41</v>
      </c>
      <c r="Q421" s="354">
        <v>0.99916451391231242</v>
      </c>
      <c r="R421" s="587"/>
      <c r="S421" s="566"/>
      <c r="T421" s="562"/>
    </row>
    <row r="422" spans="1:20" ht="18.75" customHeight="1">
      <c r="A422" s="332"/>
      <c r="B422" s="332"/>
      <c r="C422" s="332"/>
      <c r="D422" s="332"/>
      <c r="E422" s="332"/>
      <c r="F422" s="332"/>
      <c r="G422" s="334"/>
      <c r="H422" s="338">
        <v>41.1</v>
      </c>
      <c r="I422" s="401">
        <v>0.94626999999999994</v>
      </c>
      <c r="J422" s="593"/>
      <c r="K422" s="331">
        <v>41.1</v>
      </c>
      <c r="L422" s="404">
        <v>0.93293999999999999</v>
      </c>
      <c r="M422" s="334"/>
      <c r="N422" s="332"/>
      <c r="O422" s="561"/>
      <c r="P422" s="352">
        <v>0.41099999999999998</v>
      </c>
      <c r="Q422" s="353">
        <f>+Q421+$S$426</f>
        <v>0.99915810753373435</v>
      </c>
      <c r="R422" s="587"/>
      <c r="S422" s="566"/>
      <c r="T422" s="562"/>
    </row>
    <row r="423" spans="1:20" ht="18.75" customHeight="1">
      <c r="A423" s="332"/>
      <c r="B423" s="332"/>
      <c r="C423" s="332"/>
      <c r="D423" s="332"/>
      <c r="E423" s="332"/>
      <c r="F423" s="332"/>
      <c r="G423" s="334"/>
      <c r="H423" s="338">
        <v>41.2</v>
      </c>
      <c r="I423" s="401">
        <v>0.94610000000000005</v>
      </c>
      <c r="J423" s="593"/>
      <c r="K423" s="331">
        <v>41.2</v>
      </c>
      <c r="L423" s="404">
        <v>0.93272999999999995</v>
      </c>
      <c r="M423" s="334"/>
      <c r="N423" s="332"/>
      <c r="O423" s="561"/>
      <c r="P423" s="352">
        <v>0.41199999999999998</v>
      </c>
      <c r="Q423" s="353">
        <f t="shared" ref="Q423:Q430" si="41">+Q422+$S$426</f>
        <v>0.99915170115515628</v>
      </c>
      <c r="R423" s="587"/>
      <c r="S423" s="566"/>
      <c r="T423" s="562"/>
    </row>
    <row r="424" spans="1:20" ht="18.75" customHeight="1">
      <c r="A424" s="332"/>
      <c r="B424" s="332"/>
      <c r="C424" s="332"/>
      <c r="D424" s="332"/>
      <c r="E424" s="332"/>
      <c r="F424" s="332"/>
      <c r="G424" s="334"/>
      <c r="H424" s="338">
        <v>41.3</v>
      </c>
      <c r="I424" s="401">
        <v>0.94594</v>
      </c>
      <c r="J424" s="593"/>
      <c r="K424" s="331">
        <v>41.3</v>
      </c>
      <c r="L424" s="404">
        <v>0.93252999999999997</v>
      </c>
      <c r="M424" s="334"/>
      <c r="N424" s="332"/>
      <c r="O424" s="561"/>
      <c r="P424" s="352">
        <v>0.41299999999999998</v>
      </c>
      <c r="Q424" s="353">
        <f t="shared" si="41"/>
        <v>0.99914529477657821</v>
      </c>
      <c r="R424" s="587"/>
      <c r="S424" s="566"/>
      <c r="T424" s="562"/>
    </row>
    <row r="425" spans="1:20" ht="18.75" customHeight="1">
      <c r="A425" s="332"/>
      <c r="B425" s="332"/>
      <c r="C425" s="332"/>
      <c r="D425" s="332"/>
      <c r="E425" s="332"/>
      <c r="F425" s="332"/>
      <c r="G425" s="334"/>
      <c r="H425" s="338">
        <v>41.4</v>
      </c>
      <c r="I425" s="401">
        <v>0.94577</v>
      </c>
      <c r="J425" s="593"/>
      <c r="K425" s="331">
        <v>41.4</v>
      </c>
      <c r="L425" s="404">
        <v>0.93232000000000004</v>
      </c>
      <c r="M425" s="334"/>
      <c r="N425" s="332"/>
      <c r="O425" s="561"/>
      <c r="P425" s="352">
        <v>0.41399999999999998</v>
      </c>
      <c r="Q425" s="353">
        <f t="shared" si="41"/>
        <v>0.99913888839800014</v>
      </c>
      <c r="R425" s="587"/>
      <c r="S425" s="566"/>
      <c r="T425" s="562"/>
    </row>
    <row r="426" spans="1:20" ht="18.75" customHeight="1">
      <c r="A426" s="332"/>
      <c r="B426" s="332"/>
      <c r="C426" s="332"/>
      <c r="D426" s="332"/>
      <c r="E426" s="332"/>
      <c r="F426" s="332"/>
      <c r="G426" s="334"/>
      <c r="H426" s="338">
        <v>41.5</v>
      </c>
      <c r="I426" s="401">
        <v>0.9456</v>
      </c>
      <c r="J426" s="593"/>
      <c r="K426" s="331">
        <v>41.5</v>
      </c>
      <c r="L426" s="404">
        <v>0.93211999999999995</v>
      </c>
      <c r="M426" s="334"/>
      <c r="N426" s="332"/>
      <c r="O426" s="561"/>
      <c r="P426" s="352">
        <v>0.41499999999999998</v>
      </c>
      <c r="Q426" s="353">
        <f t="shared" si="41"/>
        <v>0.99913248201942206</v>
      </c>
      <c r="R426" s="587"/>
      <c r="S426" s="589">
        <f>+(Q431-Q421)/10</f>
        <v>-6.4063785780943402E-6</v>
      </c>
      <c r="T426" s="562"/>
    </row>
    <row r="427" spans="1:20" ht="18.75" customHeight="1">
      <c r="A427" s="332"/>
      <c r="B427" s="332"/>
      <c r="C427" s="332"/>
      <c r="D427" s="332"/>
      <c r="E427" s="332"/>
      <c r="F427" s="332"/>
      <c r="G427" s="334"/>
      <c r="H427" s="338">
        <v>41.6</v>
      </c>
      <c r="I427" s="401">
        <v>0.94543999999999995</v>
      </c>
      <c r="J427" s="593"/>
      <c r="K427" s="331">
        <v>41.6</v>
      </c>
      <c r="L427" s="404">
        <v>0.93191000000000002</v>
      </c>
      <c r="M427" s="334"/>
      <c r="N427" s="332"/>
      <c r="O427" s="561"/>
      <c r="P427" s="352">
        <v>0.41599999999999998</v>
      </c>
      <c r="Q427" s="353">
        <f t="shared" si="41"/>
        <v>0.99912607564084399</v>
      </c>
      <c r="R427" s="587"/>
      <c r="S427" s="566"/>
      <c r="T427" s="562"/>
    </row>
    <row r="428" spans="1:20" ht="18.75" customHeight="1">
      <c r="A428" s="332"/>
      <c r="B428" s="332"/>
      <c r="C428" s="332"/>
      <c r="D428" s="332"/>
      <c r="E428" s="332"/>
      <c r="F428" s="332"/>
      <c r="G428" s="334"/>
      <c r="H428" s="338">
        <v>41.7</v>
      </c>
      <c r="I428" s="401">
        <v>0.94527000000000005</v>
      </c>
      <c r="J428" s="593"/>
      <c r="K428" s="331">
        <v>41.7</v>
      </c>
      <c r="L428" s="404">
        <v>0.93169999999999997</v>
      </c>
      <c r="M428" s="334"/>
      <c r="N428" s="332"/>
      <c r="O428" s="561"/>
      <c r="P428" s="352">
        <v>0.41699999999999998</v>
      </c>
      <c r="Q428" s="353">
        <f t="shared" si="41"/>
        <v>0.99911966926226592</v>
      </c>
      <c r="R428" s="587"/>
      <c r="S428" s="566"/>
      <c r="T428" s="562"/>
    </row>
    <row r="429" spans="1:20" ht="18.75" customHeight="1">
      <c r="A429" s="332"/>
      <c r="B429" s="332"/>
      <c r="C429" s="332"/>
      <c r="D429" s="332"/>
      <c r="E429" s="332"/>
      <c r="F429" s="332"/>
      <c r="G429" s="334"/>
      <c r="H429" s="338">
        <v>41.8</v>
      </c>
      <c r="I429" s="401">
        <v>0.94510000000000005</v>
      </c>
      <c r="J429" s="593"/>
      <c r="K429" s="331">
        <v>41.8</v>
      </c>
      <c r="L429" s="404">
        <v>0.93149000000000004</v>
      </c>
      <c r="M429" s="334"/>
      <c r="N429" s="332"/>
      <c r="O429" s="561"/>
      <c r="P429" s="352">
        <v>0.41799999999999998</v>
      </c>
      <c r="Q429" s="353">
        <f t="shared" si="41"/>
        <v>0.99911326288368785</v>
      </c>
      <c r="R429" s="587"/>
      <c r="S429" s="566"/>
      <c r="T429" s="562"/>
    </row>
    <row r="430" spans="1:20" ht="18.75" customHeight="1">
      <c r="A430" s="332"/>
      <c r="B430" s="332"/>
      <c r="C430" s="332"/>
      <c r="D430" s="332"/>
      <c r="E430" s="332"/>
      <c r="F430" s="332"/>
      <c r="G430" s="334"/>
      <c r="H430" s="338">
        <v>41.9</v>
      </c>
      <c r="I430" s="401">
        <v>0.94494</v>
      </c>
      <c r="J430" s="593"/>
      <c r="K430" s="331">
        <v>41.9</v>
      </c>
      <c r="L430" s="404">
        <v>0.93128999999999995</v>
      </c>
      <c r="M430" s="334"/>
      <c r="N430" s="332"/>
      <c r="O430" s="561"/>
      <c r="P430" s="352">
        <v>0.41899999999999998</v>
      </c>
      <c r="Q430" s="353">
        <f t="shared" si="41"/>
        <v>0.99910685650510977</v>
      </c>
      <c r="R430" s="587"/>
      <c r="S430" s="566"/>
      <c r="T430" s="562"/>
    </row>
    <row r="431" spans="1:20" ht="18.75" customHeight="1">
      <c r="A431" s="332"/>
      <c r="B431" s="332"/>
      <c r="C431" s="332"/>
      <c r="D431" s="332"/>
      <c r="E431" s="332"/>
      <c r="F431" s="332"/>
      <c r="G431" s="334"/>
      <c r="H431" s="337">
        <v>42</v>
      </c>
      <c r="I431" s="348">
        <v>0.94477</v>
      </c>
      <c r="J431" s="593"/>
      <c r="K431" s="330">
        <v>42</v>
      </c>
      <c r="L431" s="347">
        <v>0.93106999999999995</v>
      </c>
      <c r="M431" s="334"/>
      <c r="N431" s="332"/>
      <c r="O431" s="561"/>
      <c r="P431" s="350">
        <v>0.42</v>
      </c>
      <c r="Q431" s="354">
        <v>0.99910045012653148</v>
      </c>
      <c r="R431" s="587"/>
      <c r="S431" s="566"/>
      <c r="T431" s="562"/>
    </row>
    <row r="432" spans="1:20" ht="18.75" customHeight="1">
      <c r="A432" s="332"/>
      <c r="B432" s="332"/>
      <c r="C432" s="332"/>
      <c r="D432" s="332"/>
      <c r="E432" s="332"/>
      <c r="F432" s="332"/>
      <c r="G432" s="334"/>
      <c r="H432" s="338">
        <v>42.1</v>
      </c>
      <c r="I432" s="401">
        <v>0.9446</v>
      </c>
      <c r="J432" s="593"/>
      <c r="K432" s="331">
        <v>42.1</v>
      </c>
      <c r="L432" s="404">
        <v>0.93086000000000002</v>
      </c>
      <c r="M432" s="334"/>
      <c r="N432" s="332"/>
      <c r="O432" s="561"/>
      <c r="P432" s="352">
        <v>0.42099999999999999</v>
      </c>
      <c r="Q432" s="353">
        <f>+Q431+$S$436</f>
        <v>0.9990938875096701</v>
      </c>
      <c r="R432" s="587"/>
      <c r="S432" s="566"/>
      <c r="T432" s="562"/>
    </row>
    <row r="433" spans="1:20" ht="18.75" customHeight="1">
      <c r="A433" s="332"/>
      <c r="B433" s="332"/>
      <c r="C433" s="332"/>
      <c r="D433" s="332"/>
      <c r="E433" s="332"/>
      <c r="F433" s="332"/>
      <c r="G433" s="334"/>
      <c r="H433" s="338">
        <v>42.2</v>
      </c>
      <c r="I433" s="401">
        <v>0.94442999999999999</v>
      </c>
      <c r="J433" s="593"/>
      <c r="K433" s="331">
        <v>42.2</v>
      </c>
      <c r="L433" s="404">
        <v>0.93064999999999998</v>
      </c>
      <c r="M433" s="334"/>
      <c r="N433" s="332"/>
      <c r="O433" s="561"/>
      <c r="P433" s="352">
        <v>0.42199999999999999</v>
      </c>
      <c r="Q433" s="353">
        <f t="shared" ref="Q433:Q440" si="42">+Q432+$S$436</f>
        <v>0.99908732489280871</v>
      </c>
      <c r="R433" s="587"/>
      <c r="S433" s="566"/>
      <c r="T433" s="562"/>
    </row>
    <row r="434" spans="1:20" ht="18.75" customHeight="1">
      <c r="A434" s="332"/>
      <c r="B434" s="332"/>
      <c r="C434" s="332"/>
      <c r="D434" s="332"/>
      <c r="E434" s="332"/>
      <c r="F434" s="332"/>
      <c r="G434" s="334"/>
      <c r="H434" s="338">
        <v>42.3</v>
      </c>
      <c r="I434" s="401">
        <v>0.94427000000000005</v>
      </c>
      <c r="J434" s="593"/>
      <c r="K434" s="331">
        <v>42.3</v>
      </c>
      <c r="L434" s="404">
        <v>0.93044000000000004</v>
      </c>
      <c r="M434" s="334"/>
      <c r="N434" s="332"/>
      <c r="O434" s="561"/>
      <c r="P434" s="352">
        <v>0.42299999999999999</v>
      </c>
      <c r="Q434" s="353">
        <f t="shared" si="42"/>
        <v>0.99908076227594733</v>
      </c>
      <c r="R434" s="587"/>
      <c r="S434" s="566"/>
      <c r="T434" s="562"/>
    </row>
    <row r="435" spans="1:20" ht="18.75" customHeight="1">
      <c r="A435" s="332"/>
      <c r="B435" s="332"/>
      <c r="C435" s="332"/>
      <c r="D435" s="332"/>
      <c r="E435" s="332"/>
      <c r="F435" s="332"/>
      <c r="G435" s="334"/>
      <c r="H435" s="338">
        <v>42.4</v>
      </c>
      <c r="I435" s="401">
        <v>0.94410000000000005</v>
      </c>
      <c r="J435" s="593"/>
      <c r="K435" s="331">
        <v>42.4</v>
      </c>
      <c r="L435" s="404">
        <v>0.93023</v>
      </c>
      <c r="M435" s="334"/>
      <c r="N435" s="332"/>
      <c r="O435" s="561"/>
      <c r="P435" s="352">
        <v>0.42399999999999999</v>
      </c>
      <c r="Q435" s="353">
        <f t="shared" si="42"/>
        <v>0.99907419965908595</v>
      </c>
      <c r="R435" s="587"/>
      <c r="S435" s="566"/>
      <c r="T435" s="562"/>
    </row>
    <row r="436" spans="1:20" ht="18.75" customHeight="1">
      <c r="A436" s="332"/>
      <c r="B436" s="332"/>
      <c r="C436" s="332"/>
      <c r="D436" s="332"/>
      <c r="E436" s="332"/>
      <c r="F436" s="332"/>
      <c r="G436" s="334"/>
      <c r="H436" s="338">
        <v>42.5</v>
      </c>
      <c r="I436" s="401">
        <v>0.94393000000000005</v>
      </c>
      <c r="J436" s="593"/>
      <c r="K436" s="331">
        <v>42.5</v>
      </c>
      <c r="L436" s="404">
        <v>0.93001999999999996</v>
      </c>
      <c r="M436" s="334"/>
      <c r="N436" s="332"/>
      <c r="O436" s="561"/>
      <c r="P436" s="352">
        <v>0.42499999999999999</v>
      </c>
      <c r="Q436" s="353">
        <f t="shared" si="42"/>
        <v>0.99906763704222457</v>
      </c>
      <c r="R436" s="587"/>
      <c r="S436" s="589">
        <f>+(Q441-Q431)/10</f>
        <v>-6.5626168613830416E-6</v>
      </c>
      <c r="T436" s="562"/>
    </row>
    <row r="437" spans="1:20" ht="18.75" customHeight="1">
      <c r="A437" s="332"/>
      <c r="B437" s="332"/>
      <c r="C437" s="332"/>
      <c r="D437" s="332"/>
      <c r="E437" s="332"/>
      <c r="F437" s="332"/>
      <c r="G437" s="334"/>
      <c r="H437" s="338">
        <v>42.6</v>
      </c>
      <c r="I437" s="401">
        <v>0.94376000000000004</v>
      </c>
      <c r="J437" s="593"/>
      <c r="K437" s="331">
        <v>42.6</v>
      </c>
      <c r="L437" s="404">
        <v>0.92981000000000003</v>
      </c>
      <c r="M437" s="334"/>
      <c r="N437" s="332"/>
      <c r="O437" s="561"/>
      <c r="P437" s="352">
        <v>0.42599999999999999</v>
      </c>
      <c r="Q437" s="353">
        <f t="shared" si="42"/>
        <v>0.99906107442536318</v>
      </c>
      <c r="R437" s="587"/>
      <c r="S437" s="566"/>
      <c r="T437" s="562"/>
    </row>
    <row r="438" spans="1:20" ht="18.75" customHeight="1">
      <c r="A438" s="332"/>
      <c r="B438" s="332"/>
      <c r="C438" s="332"/>
      <c r="D438" s="332"/>
      <c r="E438" s="332"/>
      <c r="F438" s="332"/>
      <c r="G438" s="334"/>
      <c r="H438" s="338">
        <v>42.7</v>
      </c>
      <c r="I438" s="401">
        <v>0.94359000000000004</v>
      </c>
      <c r="J438" s="593"/>
      <c r="K438" s="331">
        <v>42.7</v>
      </c>
      <c r="L438" s="404">
        <v>0.92959999999999998</v>
      </c>
      <c r="M438" s="334"/>
      <c r="N438" s="332"/>
      <c r="O438" s="561"/>
      <c r="P438" s="352">
        <v>0.42699999999999999</v>
      </c>
      <c r="Q438" s="353">
        <f t="shared" si="42"/>
        <v>0.9990545118085018</v>
      </c>
      <c r="R438" s="587"/>
      <c r="S438" s="566"/>
      <c r="T438" s="562"/>
    </row>
    <row r="439" spans="1:20" ht="18.75" customHeight="1">
      <c r="A439" s="332"/>
      <c r="B439" s="332"/>
      <c r="C439" s="332"/>
      <c r="D439" s="332"/>
      <c r="E439" s="332"/>
      <c r="F439" s="332"/>
      <c r="G439" s="334"/>
      <c r="H439" s="338">
        <v>42.8</v>
      </c>
      <c r="I439" s="401">
        <v>0.94342000000000004</v>
      </c>
      <c r="J439" s="593"/>
      <c r="K439" s="331">
        <v>42.8</v>
      </c>
      <c r="L439" s="404">
        <v>0.92939000000000005</v>
      </c>
      <c r="M439" s="334"/>
      <c r="N439" s="332"/>
      <c r="O439" s="561"/>
      <c r="P439" s="352">
        <v>0.42799999999999999</v>
      </c>
      <c r="Q439" s="353">
        <f t="shared" si="42"/>
        <v>0.99904794919164042</v>
      </c>
      <c r="R439" s="587"/>
      <c r="S439" s="566"/>
      <c r="T439" s="562"/>
    </row>
    <row r="440" spans="1:20" ht="18.75" customHeight="1">
      <c r="A440" s="332"/>
      <c r="B440" s="332"/>
      <c r="C440" s="332"/>
      <c r="D440" s="332"/>
      <c r="E440" s="332"/>
      <c r="F440" s="332"/>
      <c r="G440" s="334"/>
      <c r="H440" s="338">
        <v>42.9</v>
      </c>
      <c r="I440" s="401">
        <v>0.94325000000000003</v>
      </c>
      <c r="J440" s="593"/>
      <c r="K440" s="331">
        <v>42.9</v>
      </c>
      <c r="L440" s="404">
        <v>0.92918000000000001</v>
      </c>
      <c r="M440" s="334"/>
      <c r="N440" s="332"/>
      <c r="O440" s="561"/>
      <c r="P440" s="352">
        <v>0.42899999999999999</v>
      </c>
      <c r="Q440" s="353">
        <f t="shared" si="42"/>
        <v>0.99904138657477903</v>
      </c>
      <c r="R440" s="587"/>
      <c r="S440" s="566"/>
      <c r="T440" s="562"/>
    </row>
    <row r="441" spans="1:20" ht="18.75" customHeight="1">
      <c r="A441" s="332"/>
      <c r="B441" s="332"/>
      <c r="C441" s="332"/>
      <c r="D441" s="332"/>
      <c r="E441" s="332"/>
      <c r="F441" s="332"/>
      <c r="G441" s="334"/>
      <c r="H441" s="337">
        <v>43</v>
      </c>
      <c r="I441" s="348">
        <v>0.94308000000000003</v>
      </c>
      <c r="J441" s="593"/>
      <c r="K441" s="330">
        <v>43</v>
      </c>
      <c r="L441" s="347">
        <v>0.92896999999999996</v>
      </c>
      <c r="M441" s="334"/>
      <c r="N441" s="332"/>
      <c r="O441" s="561"/>
      <c r="P441" s="350">
        <v>0.43</v>
      </c>
      <c r="Q441" s="354">
        <v>0.99903482395791765</v>
      </c>
      <c r="R441" s="587"/>
      <c r="S441" s="566"/>
      <c r="T441" s="562"/>
    </row>
    <row r="442" spans="1:20" ht="18.75" customHeight="1">
      <c r="A442" s="332"/>
      <c r="B442" s="332"/>
      <c r="C442" s="332"/>
      <c r="D442" s="332"/>
      <c r="E442" s="332"/>
      <c r="F442" s="332"/>
      <c r="G442" s="334"/>
      <c r="H442" s="338">
        <v>43.1</v>
      </c>
      <c r="I442" s="401">
        <v>0.94291000000000003</v>
      </c>
      <c r="J442" s="593"/>
      <c r="K442" s="331">
        <v>43.1</v>
      </c>
      <c r="L442" s="404">
        <v>0.92876000000000003</v>
      </c>
      <c r="M442" s="334"/>
      <c r="N442" s="332"/>
      <c r="O442" s="561"/>
      <c r="P442" s="352">
        <v>0.43099999999999999</v>
      </c>
      <c r="Q442" s="353">
        <f>+Q441+$S$446</f>
        <v>0.99902810510277296</v>
      </c>
      <c r="R442" s="587"/>
      <c r="S442" s="566"/>
      <c r="T442" s="562"/>
    </row>
    <row r="443" spans="1:20" ht="18.75" customHeight="1">
      <c r="A443" s="332"/>
      <c r="B443" s="332"/>
      <c r="C443" s="332"/>
      <c r="D443" s="332"/>
      <c r="E443" s="332"/>
      <c r="F443" s="332"/>
      <c r="G443" s="334"/>
      <c r="H443" s="338">
        <v>43.2</v>
      </c>
      <c r="I443" s="401">
        <v>0.94274000000000002</v>
      </c>
      <c r="J443" s="593"/>
      <c r="K443" s="331">
        <v>43.2</v>
      </c>
      <c r="L443" s="404">
        <v>0.92854999999999999</v>
      </c>
      <c r="M443" s="334"/>
      <c r="N443" s="332"/>
      <c r="O443" s="561"/>
      <c r="P443" s="352">
        <v>0.432</v>
      </c>
      <c r="Q443" s="353">
        <f t="shared" ref="Q443:Q450" si="43">+Q442+$S$446</f>
        <v>0.99902138624762826</v>
      </c>
      <c r="R443" s="587"/>
      <c r="S443" s="566"/>
      <c r="T443" s="562"/>
    </row>
    <row r="444" spans="1:20" ht="18.75" customHeight="1">
      <c r="A444" s="332"/>
      <c r="B444" s="332"/>
      <c r="C444" s="332"/>
      <c r="D444" s="332"/>
      <c r="E444" s="332"/>
      <c r="F444" s="332"/>
      <c r="G444" s="334"/>
      <c r="H444" s="338">
        <v>43.3</v>
      </c>
      <c r="I444" s="401">
        <v>0.94255999999999995</v>
      </c>
      <c r="J444" s="593"/>
      <c r="K444" s="331">
        <v>43.3</v>
      </c>
      <c r="L444" s="404">
        <v>0.92834000000000005</v>
      </c>
      <c r="M444" s="334"/>
      <c r="N444" s="332"/>
      <c r="O444" s="561"/>
      <c r="P444" s="352">
        <v>0.433</v>
      </c>
      <c r="Q444" s="353">
        <f t="shared" si="43"/>
        <v>0.99901466739248357</v>
      </c>
      <c r="R444" s="587"/>
      <c r="S444" s="566"/>
      <c r="T444" s="562"/>
    </row>
    <row r="445" spans="1:20" ht="18.75" customHeight="1">
      <c r="A445" s="332"/>
      <c r="B445" s="332"/>
      <c r="C445" s="332"/>
      <c r="D445" s="332"/>
      <c r="E445" s="332"/>
      <c r="F445" s="332"/>
      <c r="G445" s="334"/>
      <c r="H445" s="338">
        <v>43.4</v>
      </c>
      <c r="I445" s="401">
        <v>0.94238999999999995</v>
      </c>
      <c r="J445" s="593"/>
      <c r="K445" s="331">
        <v>43.4</v>
      </c>
      <c r="L445" s="404">
        <v>0.92811999999999995</v>
      </c>
      <c r="M445" s="334"/>
      <c r="N445" s="332"/>
      <c r="O445" s="561"/>
      <c r="P445" s="352">
        <v>0.434</v>
      </c>
      <c r="Q445" s="353">
        <f t="shared" si="43"/>
        <v>0.99900794853733887</v>
      </c>
      <c r="R445" s="587"/>
      <c r="S445" s="566"/>
      <c r="T445" s="562"/>
    </row>
    <row r="446" spans="1:20" ht="18.75" customHeight="1">
      <c r="A446" s="332"/>
      <c r="B446" s="332"/>
      <c r="C446" s="332"/>
      <c r="D446" s="332"/>
      <c r="E446" s="332"/>
      <c r="F446" s="332"/>
      <c r="G446" s="334"/>
      <c r="H446" s="338">
        <v>43.5</v>
      </c>
      <c r="I446" s="401">
        <v>0.94221999999999995</v>
      </c>
      <c r="J446" s="593"/>
      <c r="K446" s="331">
        <v>43.5</v>
      </c>
      <c r="L446" s="404">
        <v>0.92791000000000001</v>
      </c>
      <c r="M446" s="334"/>
      <c r="N446" s="332"/>
      <c r="O446" s="561"/>
      <c r="P446" s="352">
        <v>0.435</v>
      </c>
      <c r="Q446" s="353">
        <f t="shared" si="43"/>
        <v>0.99900122968219418</v>
      </c>
      <c r="R446" s="587"/>
      <c r="S446" s="589">
        <f>+(Q451-Q441)/10</f>
        <v>-6.7188551447161512E-6</v>
      </c>
      <c r="T446" s="562"/>
    </row>
    <row r="447" spans="1:20" ht="18.75" customHeight="1">
      <c r="A447" s="332"/>
      <c r="B447" s="332"/>
      <c r="C447" s="332"/>
      <c r="D447" s="332"/>
      <c r="E447" s="332"/>
      <c r="F447" s="332"/>
      <c r="G447" s="334"/>
      <c r="H447" s="338">
        <v>43.6</v>
      </c>
      <c r="I447" s="401">
        <v>0.94205000000000005</v>
      </c>
      <c r="J447" s="593"/>
      <c r="K447" s="331">
        <v>43.6</v>
      </c>
      <c r="L447" s="404">
        <v>0.92769999999999997</v>
      </c>
      <c r="M447" s="334"/>
      <c r="N447" s="332"/>
      <c r="O447" s="561"/>
      <c r="P447" s="352">
        <v>0.436</v>
      </c>
      <c r="Q447" s="353">
        <f t="shared" si="43"/>
        <v>0.99899451082704949</v>
      </c>
      <c r="R447" s="587"/>
      <c r="S447" s="566"/>
      <c r="T447" s="562"/>
    </row>
    <row r="448" spans="1:20" ht="18.75" customHeight="1">
      <c r="A448" s="332"/>
      <c r="B448" s="332"/>
      <c r="C448" s="332"/>
      <c r="D448" s="332"/>
      <c r="E448" s="332"/>
      <c r="F448" s="332"/>
      <c r="G448" s="334"/>
      <c r="H448" s="338">
        <v>43.7</v>
      </c>
      <c r="I448" s="401">
        <v>0.94186999999999999</v>
      </c>
      <c r="J448" s="593"/>
      <c r="K448" s="331">
        <v>43.7</v>
      </c>
      <c r="L448" s="404">
        <v>0.92749000000000004</v>
      </c>
      <c r="M448" s="334"/>
      <c r="N448" s="332"/>
      <c r="O448" s="561"/>
      <c r="P448" s="352">
        <v>0.437</v>
      </c>
      <c r="Q448" s="353">
        <f t="shared" si="43"/>
        <v>0.99898779197190479</v>
      </c>
      <c r="R448" s="587"/>
      <c r="S448" s="566"/>
      <c r="T448" s="562"/>
    </row>
    <row r="449" spans="1:20" ht="18.75" customHeight="1">
      <c r="A449" s="332"/>
      <c r="B449" s="332"/>
      <c r="C449" s="332"/>
      <c r="D449" s="332"/>
      <c r="E449" s="332"/>
      <c r="F449" s="332"/>
      <c r="G449" s="334"/>
      <c r="H449" s="338">
        <v>43.8</v>
      </c>
      <c r="I449" s="401">
        <v>0.94169000000000003</v>
      </c>
      <c r="J449" s="593"/>
      <c r="K449" s="331">
        <v>43.8</v>
      </c>
      <c r="L449" s="404">
        <v>0.92727999999999999</v>
      </c>
      <c r="M449" s="334"/>
      <c r="N449" s="332"/>
      <c r="O449" s="561"/>
      <c r="P449" s="352">
        <v>0.438</v>
      </c>
      <c r="Q449" s="353">
        <f t="shared" si="43"/>
        <v>0.9989810731167601</v>
      </c>
      <c r="R449" s="587"/>
      <c r="S449" s="566"/>
      <c r="T449" s="562"/>
    </row>
    <row r="450" spans="1:20" ht="18.75" customHeight="1">
      <c r="A450" s="332"/>
      <c r="B450" s="332"/>
      <c r="C450" s="332"/>
      <c r="D450" s="332"/>
      <c r="E450" s="332"/>
      <c r="F450" s="332"/>
      <c r="G450" s="334"/>
      <c r="H450" s="338">
        <v>43.9</v>
      </c>
      <c r="I450" s="401">
        <v>0.94152000000000002</v>
      </c>
      <c r="J450" s="593"/>
      <c r="K450" s="331">
        <v>43.9</v>
      </c>
      <c r="L450" s="404">
        <v>0.92706999999999995</v>
      </c>
      <c r="M450" s="334"/>
      <c r="N450" s="332"/>
      <c r="O450" s="561"/>
      <c r="P450" s="352">
        <v>0.439</v>
      </c>
      <c r="Q450" s="353">
        <f t="shared" si="43"/>
        <v>0.9989743542616154</v>
      </c>
      <c r="R450" s="587"/>
      <c r="S450" s="566"/>
      <c r="T450" s="562"/>
    </row>
    <row r="451" spans="1:20" ht="18.75" customHeight="1">
      <c r="A451" s="332"/>
      <c r="B451" s="332"/>
      <c r="C451" s="332"/>
      <c r="D451" s="332"/>
      <c r="E451" s="332"/>
      <c r="F451" s="332"/>
      <c r="G451" s="334"/>
      <c r="H451" s="337">
        <v>44</v>
      </c>
      <c r="I451" s="348">
        <v>0.94135000000000002</v>
      </c>
      <c r="J451" s="593"/>
      <c r="K451" s="330">
        <v>44</v>
      </c>
      <c r="L451" s="347">
        <v>0.92684999999999995</v>
      </c>
      <c r="M451" s="334"/>
      <c r="N451" s="332"/>
      <c r="O451" s="561"/>
      <c r="P451" s="350">
        <v>0.44</v>
      </c>
      <c r="Q451" s="354">
        <v>0.99896763540647049</v>
      </c>
      <c r="R451" s="587"/>
      <c r="S451" s="566"/>
      <c r="T451" s="562"/>
    </row>
    <row r="452" spans="1:20" ht="18.75" customHeight="1">
      <c r="A452" s="332"/>
      <c r="B452" s="332"/>
      <c r="C452" s="332"/>
      <c r="D452" s="332"/>
      <c r="E452" s="332"/>
      <c r="F452" s="332"/>
      <c r="G452" s="334"/>
      <c r="H452" s="338">
        <v>44.1</v>
      </c>
      <c r="I452" s="401">
        <v>0.94116999999999995</v>
      </c>
      <c r="J452" s="593"/>
      <c r="K452" s="331">
        <v>44.1</v>
      </c>
      <c r="L452" s="404">
        <v>0.92664000000000002</v>
      </c>
      <c r="M452" s="334"/>
      <c r="N452" s="332"/>
      <c r="O452" s="561"/>
      <c r="P452" s="352">
        <v>0.441</v>
      </c>
      <c r="Q452" s="353">
        <f>+Q451+$S$456</f>
        <v>0.99896091655132579</v>
      </c>
      <c r="R452" s="587"/>
      <c r="S452" s="566"/>
      <c r="T452" s="562"/>
    </row>
    <row r="453" spans="1:20" ht="18.75" customHeight="1">
      <c r="A453" s="332"/>
      <c r="B453" s="332"/>
      <c r="C453" s="332"/>
      <c r="D453" s="332"/>
      <c r="E453" s="332"/>
      <c r="F453" s="332"/>
      <c r="G453" s="334"/>
      <c r="H453" s="338">
        <v>44.2</v>
      </c>
      <c r="I453" s="401">
        <v>0.94098999999999999</v>
      </c>
      <c r="J453" s="593"/>
      <c r="K453" s="331">
        <v>44.2</v>
      </c>
      <c r="L453" s="404">
        <v>0.92642000000000002</v>
      </c>
      <c r="M453" s="334"/>
      <c r="N453" s="332"/>
      <c r="O453" s="561"/>
      <c r="P453" s="352">
        <v>0.442</v>
      </c>
      <c r="Q453" s="353">
        <f t="shared" ref="Q453:Q460" si="44">+Q452+$S$456</f>
        <v>0.9989541976961811</v>
      </c>
      <c r="R453" s="587"/>
      <c r="S453" s="566"/>
      <c r="T453" s="562"/>
    </row>
    <row r="454" spans="1:20" ht="18.75" customHeight="1">
      <c r="A454" s="332"/>
      <c r="B454" s="332"/>
      <c r="C454" s="332"/>
      <c r="D454" s="332"/>
      <c r="E454" s="332"/>
      <c r="F454" s="332"/>
      <c r="G454" s="334"/>
      <c r="H454" s="338">
        <v>44.3</v>
      </c>
      <c r="I454" s="401">
        <v>0.94081000000000004</v>
      </c>
      <c r="J454" s="593"/>
      <c r="K454" s="331">
        <v>44.3</v>
      </c>
      <c r="L454" s="404">
        <v>0.92620999999999998</v>
      </c>
      <c r="M454" s="334"/>
      <c r="N454" s="332"/>
      <c r="O454" s="561"/>
      <c r="P454" s="352">
        <v>0.443</v>
      </c>
      <c r="Q454" s="353">
        <f t="shared" si="44"/>
        <v>0.99894747884103641</v>
      </c>
      <c r="R454" s="587"/>
      <c r="S454" s="566"/>
      <c r="T454" s="562"/>
    </row>
    <row r="455" spans="1:20" ht="18.75" customHeight="1">
      <c r="A455" s="332"/>
      <c r="B455" s="332"/>
      <c r="C455" s="332"/>
      <c r="D455" s="332"/>
      <c r="E455" s="332"/>
      <c r="F455" s="332"/>
      <c r="G455" s="334"/>
      <c r="H455" s="338">
        <v>44.4</v>
      </c>
      <c r="I455" s="401">
        <v>0.94064000000000003</v>
      </c>
      <c r="J455" s="593"/>
      <c r="K455" s="331">
        <v>44.4</v>
      </c>
      <c r="L455" s="404">
        <v>0.92600000000000005</v>
      </c>
      <c r="M455" s="334"/>
      <c r="N455" s="332"/>
      <c r="O455" s="561"/>
      <c r="P455" s="352">
        <v>0.44400000000000001</v>
      </c>
      <c r="Q455" s="353">
        <f t="shared" si="44"/>
        <v>0.99894075998589171</v>
      </c>
      <c r="R455" s="587"/>
      <c r="S455" s="566"/>
      <c r="T455" s="562"/>
    </row>
    <row r="456" spans="1:20" ht="18.75" customHeight="1">
      <c r="A456" s="332"/>
      <c r="B456" s="332"/>
      <c r="C456" s="332"/>
      <c r="D456" s="332"/>
      <c r="E456" s="332"/>
      <c r="F456" s="332"/>
      <c r="G456" s="334"/>
      <c r="H456" s="338">
        <v>44.5</v>
      </c>
      <c r="I456" s="401">
        <v>0.94045999999999996</v>
      </c>
      <c r="J456" s="593"/>
      <c r="K456" s="331">
        <v>44.5</v>
      </c>
      <c r="L456" s="404">
        <v>0.92579</v>
      </c>
      <c r="M456" s="334"/>
      <c r="N456" s="332"/>
      <c r="O456" s="561"/>
      <c r="P456" s="352">
        <v>0.44500000000000001</v>
      </c>
      <c r="Q456" s="353">
        <f t="shared" si="44"/>
        <v>0.99893404113074702</v>
      </c>
      <c r="R456" s="587"/>
      <c r="S456" s="589">
        <f>+(Q461-Q451)/10</f>
        <v>-6.7188551447161512E-6</v>
      </c>
      <c r="T456" s="562"/>
    </row>
    <row r="457" spans="1:20" ht="18.75" customHeight="1">
      <c r="A457" s="332"/>
      <c r="B457" s="332"/>
      <c r="C457" s="332"/>
      <c r="D457" s="332"/>
      <c r="E457" s="332"/>
      <c r="F457" s="332"/>
      <c r="G457" s="334"/>
      <c r="H457" s="338">
        <v>44.6</v>
      </c>
      <c r="I457" s="401">
        <v>0.94028</v>
      </c>
      <c r="J457" s="593"/>
      <c r="K457" s="331">
        <v>44.6</v>
      </c>
      <c r="L457" s="404">
        <v>0.92557</v>
      </c>
      <c r="M457" s="334"/>
      <c r="N457" s="332"/>
      <c r="O457" s="561"/>
      <c r="P457" s="352">
        <v>0.44600000000000001</v>
      </c>
      <c r="Q457" s="353">
        <f t="shared" si="44"/>
        <v>0.99892732227560233</v>
      </c>
      <c r="R457" s="587"/>
      <c r="S457" s="566"/>
      <c r="T457" s="562"/>
    </row>
    <row r="458" spans="1:20" ht="18.75" customHeight="1">
      <c r="A458" s="332"/>
      <c r="B458" s="332"/>
      <c r="C458" s="332"/>
      <c r="D458" s="332"/>
      <c r="E458" s="332"/>
      <c r="F458" s="332"/>
      <c r="G458" s="334"/>
      <c r="H458" s="338">
        <v>44.7</v>
      </c>
      <c r="I458" s="401">
        <v>0.94011</v>
      </c>
      <c r="J458" s="593"/>
      <c r="K458" s="331">
        <v>44.7</v>
      </c>
      <c r="L458" s="404">
        <v>0.92535999999999996</v>
      </c>
      <c r="M458" s="334"/>
      <c r="N458" s="332"/>
      <c r="O458" s="561"/>
      <c r="P458" s="352">
        <v>0.44700000000000001</v>
      </c>
      <c r="Q458" s="353">
        <f t="shared" si="44"/>
        <v>0.99892060342045763</v>
      </c>
      <c r="R458" s="587"/>
      <c r="S458" s="566"/>
      <c r="T458" s="562"/>
    </row>
    <row r="459" spans="1:20" ht="18.75" customHeight="1">
      <c r="A459" s="332"/>
      <c r="B459" s="332"/>
      <c r="C459" s="332"/>
      <c r="D459" s="332"/>
      <c r="E459" s="332"/>
      <c r="F459" s="332"/>
      <c r="G459" s="334"/>
      <c r="H459" s="338">
        <v>44.8</v>
      </c>
      <c r="I459" s="401">
        <v>0.93993000000000004</v>
      </c>
      <c r="J459" s="593"/>
      <c r="K459" s="331">
        <v>44.8</v>
      </c>
      <c r="L459" s="404">
        <v>0.92515000000000003</v>
      </c>
      <c r="M459" s="334"/>
      <c r="N459" s="332"/>
      <c r="O459" s="561"/>
      <c r="P459" s="352">
        <v>0.44800000000000001</v>
      </c>
      <c r="Q459" s="353">
        <f t="shared" si="44"/>
        <v>0.99891388456531294</v>
      </c>
      <c r="R459" s="587"/>
      <c r="S459" s="566"/>
      <c r="T459" s="562"/>
    </row>
    <row r="460" spans="1:20" ht="18.75" customHeight="1">
      <c r="A460" s="332"/>
      <c r="B460" s="332"/>
      <c r="C460" s="332"/>
      <c r="D460" s="332"/>
      <c r="E460" s="332"/>
      <c r="F460" s="332"/>
      <c r="G460" s="334"/>
      <c r="H460" s="338">
        <v>44.9</v>
      </c>
      <c r="I460" s="401">
        <v>0.93974999999999997</v>
      </c>
      <c r="J460" s="593"/>
      <c r="K460" s="331">
        <v>44.9</v>
      </c>
      <c r="L460" s="404">
        <v>0.92493000000000003</v>
      </c>
      <c r="M460" s="334"/>
      <c r="N460" s="332"/>
      <c r="O460" s="561"/>
      <c r="P460" s="352">
        <v>0.44900000000000001</v>
      </c>
      <c r="Q460" s="353">
        <f t="shared" si="44"/>
        <v>0.99890716571016824</v>
      </c>
      <c r="R460" s="587"/>
      <c r="S460" s="566"/>
      <c r="T460" s="562"/>
    </row>
    <row r="461" spans="1:20" ht="18.75" customHeight="1">
      <c r="A461" s="332"/>
      <c r="B461" s="332"/>
      <c r="C461" s="332"/>
      <c r="D461" s="332"/>
      <c r="E461" s="332"/>
      <c r="F461" s="332"/>
      <c r="G461" s="334"/>
      <c r="H461" s="337">
        <v>45</v>
      </c>
      <c r="I461" s="348">
        <v>0.93957000000000002</v>
      </c>
      <c r="J461" s="593"/>
      <c r="K461" s="330">
        <v>45</v>
      </c>
      <c r="L461" s="347">
        <v>0.92471999999999999</v>
      </c>
      <c r="M461" s="334"/>
      <c r="N461" s="332"/>
      <c r="O461" s="561"/>
      <c r="P461" s="350">
        <v>0.45</v>
      </c>
      <c r="Q461" s="354">
        <v>0.99890044685502333</v>
      </c>
      <c r="R461" s="587"/>
      <c r="S461" s="566"/>
      <c r="T461" s="562"/>
    </row>
    <row r="462" spans="1:20" ht="18.75" customHeight="1">
      <c r="A462" s="332"/>
      <c r="B462" s="332"/>
      <c r="C462" s="332"/>
      <c r="D462" s="332"/>
      <c r="E462" s="332"/>
      <c r="F462" s="332"/>
      <c r="G462" s="334"/>
      <c r="H462" s="338">
        <v>45.1</v>
      </c>
      <c r="I462" s="401">
        <v>0.93940000000000001</v>
      </c>
      <c r="J462" s="593"/>
      <c r="K462" s="331">
        <v>45.1</v>
      </c>
      <c r="L462" s="404">
        <v>0.92449999999999999</v>
      </c>
      <c r="M462" s="334"/>
      <c r="N462" s="332"/>
      <c r="O462" s="561"/>
      <c r="P462" s="352">
        <v>0.45100000000000001</v>
      </c>
      <c r="Q462" s="353">
        <f>+Q461+$S$466</f>
        <v>0.99889384293035488</v>
      </c>
      <c r="R462" s="587"/>
      <c r="S462" s="566"/>
      <c r="T462" s="562"/>
    </row>
    <row r="463" spans="1:20" ht="18.75" customHeight="1">
      <c r="A463" s="332"/>
      <c r="B463" s="332"/>
      <c r="C463" s="332"/>
      <c r="D463" s="332"/>
      <c r="E463" s="332"/>
      <c r="F463" s="332"/>
      <c r="G463" s="334"/>
      <c r="H463" s="338">
        <v>45.2</v>
      </c>
      <c r="I463" s="401">
        <v>0.93922000000000005</v>
      </c>
      <c r="J463" s="593"/>
      <c r="K463" s="331">
        <v>45.2</v>
      </c>
      <c r="L463" s="404">
        <v>0.92428999999999994</v>
      </c>
      <c r="M463" s="334"/>
      <c r="N463" s="332"/>
      <c r="O463" s="561"/>
      <c r="P463" s="352">
        <v>0.45200000000000001</v>
      </c>
      <c r="Q463" s="353">
        <f t="shared" ref="Q463:Q470" si="45">+Q462+$S$466</f>
        <v>0.99888723900568643</v>
      </c>
      <c r="R463" s="587"/>
      <c r="S463" s="566"/>
      <c r="T463" s="562"/>
    </row>
    <row r="464" spans="1:20" ht="18.75" customHeight="1">
      <c r="A464" s="332"/>
      <c r="B464" s="332"/>
      <c r="C464" s="332"/>
      <c r="D464" s="332"/>
      <c r="E464" s="332"/>
      <c r="F464" s="332"/>
      <c r="G464" s="334"/>
      <c r="H464" s="338">
        <v>45.3</v>
      </c>
      <c r="I464" s="401">
        <v>0.93903000000000003</v>
      </c>
      <c r="J464" s="593"/>
      <c r="K464" s="331">
        <v>45.3</v>
      </c>
      <c r="L464" s="404">
        <v>0.92408000000000001</v>
      </c>
      <c r="M464" s="334"/>
      <c r="N464" s="332"/>
      <c r="O464" s="561"/>
      <c r="P464" s="352">
        <v>0.45300000000000001</v>
      </c>
      <c r="Q464" s="353">
        <f t="shared" si="45"/>
        <v>0.99888063508101799</v>
      </c>
      <c r="R464" s="587"/>
      <c r="S464" s="566"/>
      <c r="T464" s="562"/>
    </row>
    <row r="465" spans="1:20" ht="18.75" customHeight="1">
      <c r="A465" s="332"/>
      <c r="B465" s="332"/>
      <c r="C465" s="332"/>
      <c r="D465" s="332"/>
      <c r="E465" s="332"/>
      <c r="F465" s="332"/>
      <c r="G465" s="334"/>
      <c r="H465" s="338">
        <v>45.4</v>
      </c>
      <c r="I465" s="401">
        <v>0.93884999999999996</v>
      </c>
      <c r="J465" s="593"/>
      <c r="K465" s="331">
        <v>45.4</v>
      </c>
      <c r="L465" s="404">
        <v>0.92386000000000001</v>
      </c>
      <c r="M465" s="334"/>
      <c r="N465" s="332"/>
      <c r="O465" s="561"/>
      <c r="P465" s="352">
        <v>0.45400000000000001</v>
      </c>
      <c r="Q465" s="353">
        <f t="shared" si="45"/>
        <v>0.99887403115634954</v>
      </c>
      <c r="R465" s="587"/>
      <c r="S465" s="566"/>
      <c r="T465" s="562"/>
    </row>
    <row r="466" spans="1:20" ht="18.75" customHeight="1">
      <c r="A466" s="332"/>
      <c r="B466" s="332"/>
      <c r="C466" s="332"/>
      <c r="D466" s="332"/>
      <c r="E466" s="332"/>
      <c r="F466" s="332"/>
      <c r="G466" s="334"/>
      <c r="H466" s="338">
        <v>45.5</v>
      </c>
      <c r="I466" s="401">
        <v>0.93867</v>
      </c>
      <c r="J466" s="593"/>
      <c r="K466" s="331">
        <v>45.5</v>
      </c>
      <c r="L466" s="404">
        <v>0.92364999999999997</v>
      </c>
      <c r="M466" s="334"/>
      <c r="N466" s="332"/>
      <c r="O466" s="561"/>
      <c r="P466" s="352">
        <v>0.45500000000000002</v>
      </c>
      <c r="Q466" s="353">
        <f t="shared" si="45"/>
        <v>0.99886742723168109</v>
      </c>
      <c r="R466" s="587"/>
      <c r="S466" s="589">
        <f>+(Q471-Q461)/10</f>
        <v>-6.6039246684912458E-6</v>
      </c>
      <c r="T466" s="562"/>
    </row>
    <row r="467" spans="1:20" ht="18.75" customHeight="1">
      <c r="A467" s="332"/>
      <c r="B467" s="332"/>
      <c r="C467" s="332"/>
      <c r="D467" s="332"/>
      <c r="E467" s="332"/>
      <c r="F467" s="332"/>
      <c r="G467" s="334"/>
      <c r="H467" s="338">
        <v>45.6</v>
      </c>
      <c r="I467" s="401">
        <v>0.93849000000000005</v>
      </c>
      <c r="J467" s="593"/>
      <c r="K467" s="331">
        <v>45.6</v>
      </c>
      <c r="L467" s="404">
        <v>0.92342999999999997</v>
      </c>
      <c r="M467" s="334"/>
      <c r="N467" s="332"/>
      <c r="O467" s="561"/>
      <c r="P467" s="352">
        <v>0.45600000000000002</v>
      </c>
      <c r="Q467" s="353">
        <f t="shared" si="45"/>
        <v>0.99886082330701265</v>
      </c>
      <c r="R467" s="587"/>
      <c r="S467" s="566"/>
      <c r="T467" s="562"/>
    </row>
    <row r="468" spans="1:20" ht="18.75" customHeight="1">
      <c r="A468" s="332"/>
      <c r="B468" s="332"/>
      <c r="C468" s="332"/>
      <c r="D468" s="332"/>
      <c r="E468" s="332"/>
      <c r="F468" s="332"/>
      <c r="G468" s="334"/>
      <c r="H468" s="338">
        <v>45.7</v>
      </c>
      <c r="I468" s="401">
        <v>0.93830999999999998</v>
      </c>
      <c r="J468" s="593"/>
      <c r="K468" s="331">
        <v>45.7</v>
      </c>
      <c r="L468" s="404">
        <v>0.92322000000000004</v>
      </c>
      <c r="M468" s="334"/>
      <c r="N468" s="332"/>
      <c r="O468" s="561"/>
      <c r="P468" s="352">
        <v>0.45700000000000002</v>
      </c>
      <c r="Q468" s="353">
        <f t="shared" si="45"/>
        <v>0.9988542193823442</v>
      </c>
      <c r="R468" s="587"/>
      <c r="S468" s="566"/>
      <c r="T468" s="562"/>
    </row>
    <row r="469" spans="1:20" ht="18.75" customHeight="1">
      <c r="A469" s="332"/>
      <c r="B469" s="332"/>
      <c r="C469" s="332"/>
      <c r="D469" s="332"/>
      <c r="E469" s="332"/>
      <c r="F469" s="332"/>
      <c r="G469" s="334"/>
      <c r="H469" s="338">
        <v>45.8</v>
      </c>
      <c r="I469" s="401">
        <v>0.93813000000000002</v>
      </c>
      <c r="J469" s="593"/>
      <c r="K469" s="331">
        <v>45.8</v>
      </c>
      <c r="L469" s="404">
        <v>0.92300000000000004</v>
      </c>
      <c r="M469" s="334"/>
      <c r="N469" s="332"/>
      <c r="O469" s="561"/>
      <c r="P469" s="352">
        <v>0.45800000000000002</v>
      </c>
      <c r="Q469" s="353">
        <f t="shared" si="45"/>
        <v>0.99884761545767575</v>
      </c>
      <c r="R469" s="587"/>
      <c r="S469" s="566"/>
      <c r="T469" s="562"/>
    </row>
    <row r="470" spans="1:20" ht="18.75" customHeight="1">
      <c r="A470" s="332"/>
      <c r="B470" s="332"/>
      <c r="C470" s="332"/>
      <c r="D470" s="332"/>
      <c r="E470" s="332"/>
      <c r="F470" s="332"/>
      <c r="G470" s="334"/>
      <c r="H470" s="338">
        <v>45.9</v>
      </c>
      <c r="I470" s="401">
        <v>0.93794</v>
      </c>
      <c r="J470" s="593"/>
      <c r="K470" s="331">
        <v>45.9</v>
      </c>
      <c r="L470" s="404">
        <v>0.92279</v>
      </c>
      <c r="M470" s="334"/>
      <c r="N470" s="332"/>
      <c r="O470" s="561"/>
      <c r="P470" s="352">
        <v>0.45900000000000002</v>
      </c>
      <c r="Q470" s="353">
        <f t="shared" si="45"/>
        <v>0.99884101153300731</v>
      </c>
      <c r="R470" s="587"/>
      <c r="S470" s="566"/>
      <c r="T470" s="562"/>
    </row>
    <row r="471" spans="1:20" ht="18.75" customHeight="1">
      <c r="A471" s="332"/>
      <c r="B471" s="332"/>
      <c r="C471" s="332"/>
      <c r="D471" s="332"/>
      <c r="E471" s="332"/>
      <c r="F471" s="332"/>
      <c r="G471" s="334"/>
      <c r="H471" s="337">
        <v>46</v>
      </c>
      <c r="I471" s="348">
        <v>0.93776000000000004</v>
      </c>
      <c r="J471" s="593"/>
      <c r="K471" s="330">
        <v>46</v>
      </c>
      <c r="L471" s="347">
        <v>0.92257</v>
      </c>
      <c r="M471" s="334"/>
      <c r="N471" s="332"/>
      <c r="O471" s="561"/>
      <c r="P471" s="350">
        <v>0.46</v>
      </c>
      <c r="Q471" s="354">
        <v>0.99883440760833841</v>
      </c>
      <c r="R471" s="587"/>
      <c r="S471" s="566"/>
      <c r="T471" s="562"/>
    </row>
    <row r="472" spans="1:20" ht="18.75" customHeight="1">
      <c r="A472" s="332"/>
      <c r="B472" s="332"/>
      <c r="C472" s="332"/>
      <c r="D472" s="332"/>
      <c r="E472" s="332"/>
      <c r="F472" s="332"/>
      <c r="G472" s="334"/>
      <c r="H472" s="338">
        <v>46.1</v>
      </c>
      <c r="I472" s="401">
        <v>0.93757999999999997</v>
      </c>
      <c r="J472" s="593"/>
      <c r="K472" s="331">
        <v>46.1</v>
      </c>
      <c r="L472" s="404">
        <v>0.92235999999999996</v>
      </c>
      <c r="M472" s="334"/>
      <c r="N472" s="332"/>
      <c r="O472" s="561"/>
      <c r="P472" s="352">
        <v>0.46100000000000002</v>
      </c>
      <c r="Q472" s="353">
        <f>+Q471+$S$476</f>
        <v>0.99882780368366997</v>
      </c>
      <c r="R472" s="587"/>
      <c r="S472" s="566"/>
      <c r="T472" s="562"/>
    </row>
    <row r="473" spans="1:20" ht="18.75" customHeight="1">
      <c r="A473" s="332"/>
      <c r="B473" s="332"/>
      <c r="C473" s="332"/>
      <c r="D473" s="332"/>
      <c r="E473" s="332"/>
      <c r="F473" s="332"/>
      <c r="G473" s="334"/>
      <c r="H473" s="338">
        <v>46.2</v>
      </c>
      <c r="I473" s="401">
        <v>0.93738999999999995</v>
      </c>
      <c r="J473" s="593"/>
      <c r="K473" s="331">
        <v>46.2</v>
      </c>
      <c r="L473" s="404">
        <v>0.92213999999999996</v>
      </c>
      <c r="M473" s="334"/>
      <c r="N473" s="332"/>
      <c r="O473" s="561"/>
      <c r="P473" s="352">
        <v>0.46200000000000002</v>
      </c>
      <c r="Q473" s="353">
        <f t="shared" ref="Q473:Q480" si="46">+Q472+$S$476</f>
        <v>0.99882119975900152</v>
      </c>
      <c r="R473" s="587"/>
      <c r="S473" s="566"/>
      <c r="T473" s="562"/>
    </row>
    <row r="474" spans="1:20" ht="18.75" customHeight="1">
      <c r="A474" s="332"/>
      <c r="B474" s="332"/>
      <c r="C474" s="332"/>
      <c r="D474" s="332"/>
      <c r="E474" s="332"/>
      <c r="F474" s="332"/>
      <c r="G474" s="334"/>
      <c r="H474" s="338">
        <v>46.3</v>
      </c>
      <c r="I474" s="401">
        <v>0.93720999999999999</v>
      </c>
      <c r="J474" s="593"/>
      <c r="K474" s="331">
        <v>46.3</v>
      </c>
      <c r="L474" s="404">
        <v>0.92193000000000003</v>
      </c>
      <c r="M474" s="334"/>
      <c r="N474" s="332"/>
      <c r="O474" s="561"/>
      <c r="P474" s="352">
        <v>0.46300000000000002</v>
      </c>
      <c r="Q474" s="353">
        <f t="shared" si="46"/>
        <v>0.99881459583433307</v>
      </c>
      <c r="R474" s="587"/>
      <c r="S474" s="566"/>
      <c r="T474" s="562"/>
    </row>
    <row r="475" spans="1:20" ht="18.75" customHeight="1">
      <c r="A475" s="332"/>
      <c r="B475" s="332"/>
      <c r="C475" s="332"/>
      <c r="D475" s="332"/>
      <c r="E475" s="332"/>
      <c r="F475" s="332"/>
      <c r="G475" s="334"/>
      <c r="H475" s="338">
        <v>46.4</v>
      </c>
      <c r="I475" s="401">
        <v>0.93703000000000003</v>
      </c>
      <c r="J475" s="593"/>
      <c r="K475" s="331">
        <v>46.4</v>
      </c>
      <c r="L475" s="404">
        <v>0.92171000000000003</v>
      </c>
      <c r="M475" s="334"/>
      <c r="N475" s="332"/>
      <c r="O475" s="561"/>
      <c r="P475" s="352">
        <v>0.46400000000000002</v>
      </c>
      <c r="Q475" s="353">
        <f t="shared" si="46"/>
        <v>0.99880799190966463</v>
      </c>
      <c r="R475" s="587"/>
      <c r="S475" s="566"/>
      <c r="T475" s="562"/>
    </row>
    <row r="476" spans="1:20" ht="18.75" customHeight="1">
      <c r="A476" s="332"/>
      <c r="B476" s="332"/>
      <c r="C476" s="332"/>
      <c r="D476" s="332"/>
      <c r="E476" s="332"/>
      <c r="F476" s="332"/>
      <c r="G476" s="334"/>
      <c r="H476" s="338">
        <v>46.5</v>
      </c>
      <c r="I476" s="401">
        <v>0.93684000000000001</v>
      </c>
      <c r="J476" s="593"/>
      <c r="K476" s="331">
        <v>46.5</v>
      </c>
      <c r="L476" s="404">
        <v>0.92149999999999999</v>
      </c>
      <c r="M476" s="334"/>
      <c r="N476" s="332"/>
      <c r="O476" s="561"/>
      <c r="P476" s="352">
        <v>0.46500000000000002</v>
      </c>
      <c r="Q476" s="353">
        <f t="shared" si="46"/>
        <v>0.99880138798499618</v>
      </c>
      <c r="R476" s="587"/>
      <c r="S476" s="589">
        <f>+(Q481-Q471)/10</f>
        <v>-6.6039246684912458E-6</v>
      </c>
      <c r="T476" s="562"/>
    </row>
    <row r="477" spans="1:20" ht="18.75" customHeight="1">
      <c r="A477" s="332"/>
      <c r="B477" s="332"/>
      <c r="C477" s="332"/>
      <c r="D477" s="332"/>
      <c r="E477" s="332"/>
      <c r="F477" s="332"/>
      <c r="G477" s="334"/>
      <c r="H477" s="338">
        <v>46.6</v>
      </c>
      <c r="I477" s="401">
        <v>0.93666000000000005</v>
      </c>
      <c r="J477" s="593"/>
      <c r="K477" s="331">
        <v>46.6</v>
      </c>
      <c r="L477" s="404">
        <v>0.92127999999999999</v>
      </c>
      <c r="M477" s="334"/>
      <c r="N477" s="332"/>
      <c r="O477" s="561"/>
      <c r="P477" s="352">
        <v>0.46600000000000003</v>
      </c>
      <c r="Q477" s="353">
        <f t="shared" si="46"/>
        <v>0.99879478406032773</v>
      </c>
      <c r="R477" s="587"/>
      <c r="S477" s="566"/>
      <c r="T477" s="562"/>
    </row>
    <row r="478" spans="1:20" ht="18.75" customHeight="1">
      <c r="A478" s="332"/>
      <c r="B478" s="332"/>
      <c r="C478" s="332"/>
      <c r="D478" s="332"/>
      <c r="E478" s="332"/>
      <c r="F478" s="332"/>
      <c r="G478" s="334"/>
      <c r="H478" s="338">
        <v>46.7</v>
      </c>
      <c r="I478" s="401">
        <v>0.93647000000000002</v>
      </c>
      <c r="J478" s="593"/>
      <c r="K478" s="331">
        <v>46.7</v>
      </c>
      <c r="L478" s="404">
        <v>0.92105999999999999</v>
      </c>
      <c r="M478" s="334"/>
      <c r="N478" s="332"/>
      <c r="O478" s="561"/>
      <c r="P478" s="352">
        <v>0.46700000000000003</v>
      </c>
      <c r="Q478" s="353">
        <f t="shared" si="46"/>
        <v>0.99878818013565929</v>
      </c>
      <c r="R478" s="587"/>
      <c r="S478" s="566"/>
      <c r="T478" s="562"/>
    </row>
    <row r="479" spans="1:20" ht="18.75" customHeight="1">
      <c r="A479" s="332"/>
      <c r="B479" s="332"/>
      <c r="C479" s="332"/>
      <c r="D479" s="332"/>
      <c r="E479" s="332"/>
      <c r="F479" s="332"/>
      <c r="G479" s="334"/>
      <c r="H479" s="338">
        <v>46.8</v>
      </c>
      <c r="I479" s="401">
        <v>0.93628999999999996</v>
      </c>
      <c r="J479" s="593"/>
      <c r="K479" s="331">
        <v>46.8</v>
      </c>
      <c r="L479" s="404">
        <v>0.92084999999999995</v>
      </c>
      <c r="M479" s="334"/>
      <c r="N479" s="332"/>
      <c r="O479" s="561"/>
      <c r="P479" s="352">
        <v>0.46800000000000003</v>
      </c>
      <c r="Q479" s="353">
        <f t="shared" si="46"/>
        <v>0.99878157621099084</v>
      </c>
      <c r="R479" s="587"/>
      <c r="S479" s="566"/>
      <c r="T479" s="562"/>
    </row>
    <row r="480" spans="1:20" ht="18.75" customHeight="1">
      <c r="A480" s="332"/>
      <c r="B480" s="332"/>
      <c r="C480" s="332"/>
      <c r="D480" s="332"/>
      <c r="E480" s="332"/>
      <c r="F480" s="332"/>
      <c r="G480" s="334"/>
      <c r="H480" s="338">
        <v>46.9</v>
      </c>
      <c r="I480" s="401">
        <v>0.93610000000000004</v>
      </c>
      <c r="J480" s="593"/>
      <c r="K480" s="331">
        <v>46.9</v>
      </c>
      <c r="L480" s="404">
        <v>0.92062999999999995</v>
      </c>
      <c r="M480" s="334"/>
      <c r="N480" s="332"/>
      <c r="O480" s="561"/>
      <c r="P480" s="352">
        <v>0.46899999999999997</v>
      </c>
      <c r="Q480" s="353">
        <f t="shared" si="46"/>
        <v>0.99877497228632239</v>
      </c>
      <c r="R480" s="587"/>
      <c r="S480" s="566"/>
      <c r="T480" s="562"/>
    </row>
    <row r="481" spans="1:20" ht="18.75" customHeight="1">
      <c r="A481" s="332"/>
      <c r="B481" s="332"/>
      <c r="C481" s="332"/>
      <c r="D481" s="332"/>
      <c r="E481" s="332"/>
      <c r="F481" s="332"/>
      <c r="G481" s="334"/>
      <c r="H481" s="337">
        <v>47</v>
      </c>
      <c r="I481" s="348">
        <v>0.93591000000000002</v>
      </c>
      <c r="J481" s="593"/>
      <c r="K481" s="330">
        <v>47</v>
      </c>
      <c r="L481" s="347">
        <v>0.92040999999999995</v>
      </c>
      <c r="M481" s="334"/>
      <c r="N481" s="332"/>
      <c r="O481" s="561"/>
      <c r="P481" s="350">
        <v>0.47</v>
      </c>
      <c r="Q481" s="354">
        <v>0.9987683683616535</v>
      </c>
      <c r="R481" s="587"/>
      <c r="S481" s="566"/>
      <c r="T481" s="562"/>
    </row>
    <row r="482" spans="1:20" ht="18.75" customHeight="1">
      <c r="A482" s="332"/>
      <c r="B482" s="332"/>
      <c r="C482" s="332"/>
      <c r="D482" s="332"/>
      <c r="E482" s="332"/>
      <c r="F482" s="332"/>
      <c r="G482" s="334"/>
      <c r="H482" s="338">
        <v>47.1</v>
      </c>
      <c r="I482" s="401">
        <v>0.93572999999999995</v>
      </c>
      <c r="J482" s="593"/>
      <c r="K482" s="331">
        <v>47.1</v>
      </c>
      <c r="L482" s="404">
        <v>0.92018999999999995</v>
      </c>
      <c r="M482" s="334"/>
      <c r="N482" s="332"/>
      <c r="O482" s="561"/>
      <c r="P482" s="352">
        <v>0.47099999999999997</v>
      </c>
      <c r="Q482" s="353">
        <f>+Q481+$S$486</f>
        <v>0.99876219608220884</v>
      </c>
      <c r="R482" s="587"/>
      <c r="S482" s="566"/>
      <c r="T482" s="562"/>
    </row>
    <row r="483" spans="1:20" ht="18.75" customHeight="1">
      <c r="A483" s="332"/>
      <c r="B483" s="332"/>
      <c r="C483" s="332"/>
      <c r="D483" s="332"/>
      <c r="E483" s="332"/>
      <c r="F483" s="332"/>
      <c r="G483" s="334"/>
      <c r="H483" s="338">
        <v>47.2</v>
      </c>
      <c r="I483" s="401">
        <v>0.93554000000000004</v>
      </c>
      <c r="J483" s="593"/>
      <c r="K483" s="331">
        <v>47.2</v>
      </c>
      <c r="L483" s="404">
        <v>0.91996999999999995</v>
      </c>
      <c r="M483" s="334"/>
      <c r="N483" s="332"/>
      <c r="O483" s="561"/>
      <c r="P483" s="352">
        <v>0.47199999999999998</v>
      </c>
      <c r="Q483" s="353">
        <f t="shared" ref="Q483:Q490" si="47">+Q482+$S$486</f>
        <v>0.99875602380276418</v>
      </c>
      <c r="R483" s="587"/>
      <c r="S483" s="566"/>
      <c r="T483" s="562"/>
    </row>
    <row r="484" spans="1:20" ht="18.75" customHeight="1">
      <c r="A484" s="332"/>
      <c r="B484" s="332"/>
      <c r="C484" s="332"/>
      <c r="D484" s="332"/>
      <c r="E484" s="332"/>
      <c r="F484" s="332"/>
      <c r="G484" s="334"/>
      <c r="H484" s="338">
        <v>47.3</v>
      </c>
      <c r="I484" s="401">
        <v>0.93535999999999997</v>
      </c>
      <c r="J484" s="593"/>
      <c r="K484" s="331">
        <v>47.3</v>
      </c>
      <c r="L484" s="404">
        <v>0.91976000000000002</v>
      </c>
      <c r="M484" s="334"/>
      <c r="N484" s="332"/>
      <c r="O484" s="561"/>
      <c r="P484" s="352">
        <v>0.47299999999999998</v>
      </c>
      <c r="Q484" s="353">
        <f t="shared" si="47"/>
        <v>0.99874985152331952</v>
      </c>
      <c r="R484" s="587"/>
      <c r="S484" s="566"/>
      <c r="T484" s="562"/>
    </row>
    <row r="485" spans="1:20" ht="18.75" customHeight="1">
      <c r="A485" s="332"/>
      <c r="B485" s="332"/>
      <c r="C485" s="332"/>
      <c r="D485" s="332"/>
      <c r="E485" s="332"/>
      <c r="F485" s="332"/>
      <c r="G485" s="334"/>
      <c r="H485" s="338">
        <v>47.4</v>
      </c>
      <c r="I485" s="401">
        <v>0.93515999999999999</v>
      </c>
      <c r="J485" s="593"/>
      <c r="K485" s="331">
        <v>47.4</v>
      </c>
      <c r="L485" s="404">
        <v>0.91954000000000002</v>
      </c>
      <c r="M485" s="334"/>
      <c r="N485" s="332"/>
      <c r="O485" s="561"/>
      <c r="P485" s="352">
        <v>0.47399999999999998</v>
      </c>
      <c r="Q485" s="353">
        <f t="shared" si="47"/>
        <v>0.99874367924387486</v>
      </c>
      <c r="R485" s="587"/>
      <c r="S485" s="566"/>
      <c r="T485" s="562"/>
    </row>
    <row r="486" spans="1:20" ht="18.75" customHeight="1">
      <c r="A486" s="332"/>
      <c r="B486" s="332"/>
      <c r="C486" s="332"/>
      <c r="D486" s="332"/>
      <c r="E486" s="332"/>
      <c r="F486" s="332"/>
      <c r="G486" s="334"/>
      <c r="H486" s="338">
        <v>47.5</v>
      </c>
      <c r="I486" s="401">
        <v>0.93498000000000003</v>
      </c>
      <c r="J486" s="593"/>
      <c r="K486" s="331">
        <v>47.5</v>
      </c>
      <c r="L486" s="404">
        <v>0.91932000000000003</v>
      </c>
      <c r="M486" s="334"/>
      <c r="N486" s="332"/>
      <c r="O486" s="561"/>
      <c r="P486" s="352">
        <v>0.47499999999999998</v>
      </c>
      <c r="Q486" s="353">
        <f t="shared" si="47"/>
        <v>0.9987375069644302</v>
      </c>
      <c r="R486" s="587"/>
      <c r="S486" s="589">
        <f>+(Q491-Q481)/10</f>
        <v>-6.1722794446161798E-6</v>
      </c>
      <c r="T486" s="562"/>
    </row>
    <row r="487" spans="1:20" ht="18.75" customHeight="1">
      <c r="A487" s="332"/>
      <c r="B487" s="332"/>
      <c r="C487" s="332"/>
      <c r="D487" s="332"/>
      <c r="E487" s="332"/>
      <c r="F487" s="332"/>
      <c r="G487" s="334"/>
      <c r="H487" s="338">
        <v>47.6</v>
      </c>
      <c r="I487" s="401">
        <v>0.93479000000000001</v>
      </c>
      <c r="J487" s="593"/>
      <c r="K487" s="331">
        <v>47.6</v>
      </c>
      <c r="L487" s="404">
        <v>0.91910000000000003</v>
      </c>
      <c r="M487" s="334"/>
      <c r="N487" s="332"/>
      <c r="O487" s="561"/>
      <c r="P487" s="352">
        <v>0.47599999999999998</v>
      </c>
      <c r="Q487" s="353">
        <f t="shared" si="47"/>
        <v>0.99873133468498554</v>
      </c>
      <c r="R487" s="587"/>
      <c r="S487" s="566"/>
      <c r="T487" s="562"/>
    </row>
    <row r="488" spans="1:20" ht="18.75" customHeight="1">
      <c r="A488" s="332"/>
      <c r="B488" s="332"/>
      <c r="C488" s="332"/>
      <c r="D488" s="332"/>
      <c r="E488" s="332"/>
      <c r="F488" s="332"/>
      <c r="G488" s="334"/>
      <c r="H488" s="338">
        <v>47.7</v>
      </c>
      <c r="I488" s="401">
        <v>0.93461000000000005</v>
      </c>
      <c r="J488" s="593"/>
      <c r="K488" s="331">
        <v>47.7</v>
      </c>
      <c r="L488" s="404">
        <v>0.91888999999999998</v>
      </c>
      <c r="M488" s="334"/>
      <c r="N488" s="332"/>
      <c r="O488" s="561"/>
      <c r="P488" s="352">
        <v>0.47699999999999998</v>
      </c>
      <c r="Q488" s="353">
        <f t="shared" si="47"/>
        <v>0.99872516240554088</v>
      </c>
      <c r="R488" s="587"/>
      <c r="S488" s="566"/>
      <c r="T488" s="562"/>
    </row>
    <row r="489" spans="1:20" ht="18.75" customHeight="1">
      <c r="A489" s="332"/>
      <c r="B489" s="332"/>
      <c r="C489" s="332"/>
      <c r="D489" s="332"/>
      <c r="E489" s="332"/>
      <c r="F489" s="332"/>
      <c r="G489" s="334"/>
      <c r="H489" s="338">
        <v>47.8</v>
      </c>
      <c r="I489" s="401">
        <v>0.93440999999999996</v>
      </c>
      <c r="J489" s="593"/>
      <c r="K489" s="331">
        <v>47.8</v>
      </c>
      <c r="L489" s="404">
        <v>0.91866999999999999</v>
      </c>
      <c r="M489" s="334"/>
      <c r="N489" s="332"/>
      <c r="O489" s="561"/>
      <c r="P489" s="352">
        <v>0.47799999999999998</v>
      </c>
      <c r="Q489" s="353">
        <f t="shared" si="47"/>
        <v>0.99871899012609622</v>
      </c>
      <c r="R489" s="587"/>
      <c r="S489" s="566"/>
      <c r="T489" s="562"/>
    </row>
    <row r="490" spans="1:20" ht="18.75" customHeight="1" thickBot="1">
      <c r="A490" s="332"/>
      <c r="B490" s="332"/>
      <c r="C490" s="332"/>
      <c r="D490" s="332"/>
      <c r="E490" s="332"/>
      <c r="F490" s="332"/>
      <c r="G490" s="334"/>
      <c r="H490" s="338">
        <v>47.9</v>
      </c>
      <c r="I490" s="401">
        <v>0.93423</v>
      </c>
      <c r="J490" s="593"/>
      <c r="K490" s="331">
        <v>47.9</v>
      </c>
      <c r="L490" s="404">
        <v>0.91844999999999999</v>
      </c>
      <c r="M490" s="334"/>
      <c r="N490" s="332"/>
      <c r="O490" s="561"/>
      <c r="P490" s="352">
        <v>0.47899999999999998</v>
      </c>
      <c r="Q490" s="353">
        <f t="shared" si="47"/>
        <v>0.99871281784665156</v>
      </c>
      <c r="R490" s="587"/>
      <c r="S490" s="566"/>
      <c r="T490" s="562"/>
    </row>
    <row r="491" spans="1:20" ht="18.75" customHeight="1">
      <c r="A491" s="332"/>
      <c r="B491" s="332"/>
      <c r="C491" s="332"/>
      <c r="D491" s="332"/>
      <c r="E491" s="332"/>
      <c r="F491" s="332"/>
      <c r="G491" s="334"/>
      <c r="H491" s="337">
        <v>48</v>
      </c>
      <c r="I491" s="348">
        <v>0.93403999999999998</v>
      </c>
      <c r="J491" s="592" t="s">
        <v>284</v>
      </c>
      <c r="K491" s="330">
        <v>48</v>
      </c>
      <c r="L491" s="347">
        <v>0.91822999999999999</v>
      </c>
      <c r="M491" s="334"/>
      <c r="N491" s="332"/>
      <c r="O491" s="561"/>
      <c r="P491" s="350">
        <v>0.48</v>
      </c>
      <c r="Q491" s="354">
        <v>0.99870664556720734</v>
      </c>
      <c r="R491" s="587"/>
      <c r="S491" s="566"/>
      <c r="T491" s="562"/>
    </row>
    <row r="492" spans="1:20" ht="18.75" customHeight="1">
      <c r="A492" s="332"/>
      <c r="B492" s="332"/>
      <c r="C492" s="332"/>
      <c r="D492" s="332"/>
      <c r="E492" s="332"/>
      <c r="F492" s="332"/>
      <c r="G492" s="334"/>
      <c r="H492" s="338">
        <v>48.1</v>
      </c>
      <c r="I492" s="401">
        <v>0.93384999999999996</v>
      </c>
      <c r="J492" s="593"/>
      <c r="K492" s="331">
        <v>48.1</v>
      </c>
      <c r="L492" s="404">
        <v>0.91800999999999999</v>
      </c>
      <c r="M492" s="334"/>
      <c r="N492" s="332"/>
      <c r="O492" s="561"/>
      <c r="P492" s="352">
        <v>0.48099999999999998</v>
      </c>
      <c r="Q492" s="353">
        <f>+Q491+$S$496</f>
        <v>0.99870090493298669</v>
      </c>
      <c r="R492" s="587"/>
      <c r="S492" s="566"/>
      <c r="T492" s="562"/>
    </row>
    <row r="493" spans="1:20" ht="18.75" customHeight="1">
      <c r="A493" s="332"/>
      <c r="B493" s="332"/>
      <c r="C493" s="332"/>
      <c r="D493" s="332"/>
      <c r="E493" s="332"/>
      <c r="F493" s="332"/>
      <c r="G493" s="334"/>
      <c r="H493" s="338">
        <v>48.2</v>
      </c>
      <c r="I493" s="401">
        <v>0.93366000000000005</v>
      </c>
      <c r="J493" s="593"/>
      <c r="K493" s="331">
        <v>48.2</v>
      </c>
      <c r="L493" s="404">
        <v>0.91779999999999995</v>
      </c>
      <c r="M493" s="334"/>
      <c r="N493" s="332"/>
      <c r="O493" s="561"/>
      <c r="P493" s="352">
        <v>0.48199999999999998</v>
      </c>
      <c r="Q493" s="353">
        <f t="shared" ref="Q493:Q500" si="48">+Q492+$S$496</f>
        <v>0.99869516429876604</v>
      </c>
      <c r="R493" s="587"/>
      <c r="S493" s="566"/>
      <c r="T493" s="562"/>
    </row>
    <row r="494" spans="1:20" ht="18.75" customHeight="1">
      <c r="A494" s="332"/>
      <c r="B494" s="332"/>
      <c r="C494" s="332"/>
      <c r="D494" s="332"/>
      <c r="E494" s="332"/>
      <c r="F494" s="332"/>
      <c r="G494" s="334"/>
      <c r="H494" s="338">
        <v>48.3</v>
      </c>
      <c r="I494" s="401">
        <v>0.93347000000000002</v>
      </c>
      <c r="J494" s="593"/>
      <c r="K494" s="331">
        <v>48.3</v>
      </c>
      <c r="L494" s="404">
        <v>0.91757999999999995</v>
      </c>
      <c r="M494" s="334"/>
      <c r="N494" s="332"/>
      <c r="O494" s="561"/>
      <c r="P494" s="352">
        <v>0.48299999999999998</v>
      </c>
      <c r="Q494" s="353">
        <f t="shared" si="48"/>
        <v>0.99868942366454538</v>
      </c>
      <c r="R494" s="587"/>
      <c r="S494" s="566"/>
      <c r="T494" s="562"/>
    </row>
    <row r="495" spans="1:20" ht="18.75" customHeight="1">
      <c r="A495" s="332"/>
      <c r="B495" s="332"/>
      <c r="C495" s="332"/>
      <c r="D495" s="332"/>
      <c r="E495" s="332"/>
      <c r="F495" s="332"/>
      <c r="G495" s="334"/>
      <c r="H495" s="338">
        <v>48.4</v>
      </c>
      <c r="I495" s="401">
        <v>0.93328</v>
      </c>
      <c r="J495" s="593"/>
      <c r="K495" s="331">
        <v>48.4</v>
      </c>
      <c r="L495" s="404">
        <v>0.91735999999999995</v>
      </c>
      <c r="M495" s="334"/>
      <c r="N495" s="332"/>
      <c r="O495" s="561"/>
      <c r="P495" s="352">
        <v>0.48399999999999999</v>
      </c>
      <c r="Q495" s="353">
        <f t="shared" si="48"/>
        <v>0.99868368303032473</v>
      </c>
      <c r="R495" s="587"/>
      <c r="S495" s="566"/>
      <c r="T495" s="562"/>
    </row>
    <row r="496" spans="1:20" ht="18.75" customHeight="1">
      <c r="A496" s="332"/>
      <c r="B496" s="332"/>
      <c r="C496" s="332"/>
      <c r="D496" s="332"/>
      <c r="E496" s="332"/>
      <c r="F496" s="332"/>
      <c r="G496" s="334"/>
      <c r="H496" s="338">
        <v>48.5</v>
      </c>
      <c r="I496" s="401">
        <v>0.93308000000000002</v>
      </c>
      <c r="J496" s="593"/>
      <c r="K496" s="331">
        <v>48.5</v>
      </c>
      <c r="L496" s="404">
        <v>0.91713999999999996</v>
      </c>
      <c r="M496" s="334"/>
      <c r="N496" s="332"/>
      <c r="O496" s="561"/>
      <c r="P496" s="352">
        <v>0.48499999999999999</v>
      </c>
      <c r="Q496" s="353">
        <f t="shared" si="48"/>
        <v>0.99867794239610408</v>
      </c>
      <c r="R496" s="587"/>
      <c r="S496" s="589">
        <f>+(Q501-Q491)/10</f>
        <v>-5.7406342206967055E-6</v>
      </c>
      <c r="T496" s="562"/>
    </row>
    <row r="497" spans="1:20" ht="18.75" customHeight="1">
      <c r="A497" s="332"/>
      <c r="B497" s="332"/>
      <c r="C497" s="332"/>
      <c r="D497" s="332"/>
      <c r="E497" s="332"/>
      <c r="F497" s="332"/>
      <c r="G497" s="334"/>
      <c r="H497" s="338">
        <v>48.6</v>
      </c>
      <c r="I497" s="401">
        <v>0.93289999999999995</v>
      </c>
      <c r="J497" s="593"/>
      <c r="K497" s="331">
        <v>48.6</v>
      </c>
      <c r="L497" s="404">
        <v>0.91691999999999996</v>
      </c>
      <c r="M497" s="334"/>
      <c r="N497" s="332"/>
      <c r="O497" s="561"/>
      <c r="P497" s="352">
        <v>0.48599999999999999</v>
      </c>
      <c r="Q497" s="353">
        <f t="shared" si="48"/>
        <v>0.99867220176188343</v>
      </c>
      <c r="R497" s="587"/>
      <c r="S497" s="566"/>
      <c r="T497" s="562"/>
    </row>
    <row r="498" spans="1:20" ht="18.75" customHeight="1">
      <c r="A498" s="332"/>
      <c r="B498" s="332"/>
      <c r="C498" s="332"/>
      <c r="D498" s="332"/>
      <c r="E498" s="332"/>
      <c r="F498" s="332"/>
      <c r="G498" s="334"/>
      <c r="H498" s="338">
        <v>48.7</v>
      </c>
      <c r="I498" s="401">
        <v>0.93269999999999997</v>
      </c>
      <c r="J498" s="593"/>
      <c r="K498" s="331">
        <v>48.7</v>
      </c>
      <c r="L498" s="404">
        <v>0.91669999999999996</v>
      </c>
      <c r="M498" s="334"/>
      <c r="N498" s="332"/>
      <c r="O498" s="561"/>
      <c r="P498" s="352">
        <v>0.48699999999999999</v>
      </c>
      <c r="Q498" s="353">
        <f t="shared" si="48"/>
        <v>0.99866646112766277</v>
      </c>
      <c r="R498" s="587"/>
      <c r="S498" s="566"/>
      <c r="T498" s="562"/>
    </row>
    <row r="499" spans="1:20" ht="18.75" customHeight="1">
      <c r="A499" s="332"/>
      <c r="B499" s="332"/>
      <c r="C499" s="332"/>
      <c r="D499" s="332"/>
      <c r="E499" s="332"/>
      <c r="F499" s="332"/>
      <c r="G499" s="334"/>
      <c r="H499" s="338">
        <v>48.8</v>
      </c>
      <c r="I499" s="401">
        <v>0.93250999999999995</v>
      </c>
      <c r="J499" s="593"/>
      <c r="K499" s="331">
        <v>48.8</v>
      </c>
      <c r="L499" s="404">
        <v>0.91647999999999996</v>
      </c>
      <c r="M499" s="334"/>
      <c r="N499" s="332"/>
      <c r="O499" s="561"/>
      <c r="P499" s="352">
        <v>0.48799999999999999</v>
      </c>
      <c r="Q499" s="353">
        <f t="shared" si="48"/>
        <v>0.99866072049344212</v>
      </c>
      <c r="R499" s="587"/>
      <c r="S499" s="566"/>
      <c r="T499" s="562"/>
    </row>
    <row r="500" spans="1:20" ht="18.75" customHeight="1">
      <c r="A500" s="332"/>
      <c r="B500" s="332"/>
      <c r="C500" s="332"/>
      <c r="D500" s="332"/>
      <c r="E500" s="332"/>
      <c r="F500" s="332"/>
      <c r="G500" s="334"/>
      <c r="H500" s="338">
        <v>48.9</v>
      </c>
      <c r="I500" s="401">
        <v>0.93232000000000004</v>
      </c>
      <c r="J500" s="593"/>
      <c r="K500" s="331">
        <v>48.9</v>
      </c>
      <c r="L500" s="404">
        <v>0.91625999999999996</v>
      </c>
      <c r="M500" s="334"/>
      <c r="N500" s="332"/>
      <c r="O500" s="561"/>
      <c r="P500" s="352">
        <v>0.48899999999999999</v>
      </c>
      <c r="Q500" s="353">
        <f t="shared" si="48"/>
        <v>0.99865497985922147</v>
      </c>
      <c r="R500" s="587"/>
      <c r="S500" s="566"/>
      <c r="T500" s="562"/>
    </row>
    <row r="501" spans="1:20" ht="18.75" customHeight="1">
      <c r="A501" s="332"/>
      <c r="B501" s="332"/>
      <c r="C501" s="332"/>
      <c r="D501" s="332"/>
      <c r="E501" s="332"/>
      <c r="F501" s="332"/>
      <c r="G501" s="334"/>
      <c r="H501" s="337">
        <v>49</v>
      </c>
      <c r="I501" s="348">
        <v>0.93213000000000001</v>
      </c>
      <c r="J501" s="593"/>
      <c r="K501" s="330">
        <v>49</v>
      </c>
      <c r="L501" s="347">
        <v>0.91603999999999997</v>
      </c>
      <c r="M501" s="334"/>
      <c r="N501" s="332"/>
      <c r="O501" s="561"/>
      <c r="P501" s="350">
        <v>0.49</v>
      </c>
      <c r="Q501" s="354">
        <v>0.99864923922500037</v>
      </c>
      <c r="R501" s="587"/>
      <c r="S501" s="566"/>
      <c r="T501" s="562"/>
    </row>
    <row r="502" spans="1:20" ht="18.75" customHeight="1">
      <c r="A502" s="332"/>
      <c r="B502" s="332"/>
      <c r="C502" s="332"/>
      <c r="D502" s="332"/>
      <c r="E502" s="332"/>
      <c r="F502" s="332"/>
      <c r="G502" s="334"/>
      <c r="H502" s="338">
        <v>49.1</v>
      </c>
      <c r="I502" s="401">
        <v>0.93193999999999999</v>
      </c>
      <c r="J502" s="593"/>
      <c r="K502" s="331">
        <v>49.1</v>
      </c>
      <c r="L502" s="404">
        <v>0.91581999999999997</v>
      </c>
      <c r="M502" s="334"/>
      <c r="N502" s="332"/>
      <c r="O502" s="561"/>
      <c r="P502" s="352">
        <v>0.49099999999999999</v>
      </c>
      <c r="Q502" s="353">
        <f>+Q501+$S$506</f>
        <v>0.99864349859077972</v>
      </c>
      <c r="R502" s="587"/>
      <c r="S502" s="566"/>
      <c r="T502" s="562"/>
    </row>
    <row r="503" spans="1:20" ht="18.75" customHeight="1">
      <c r="A503" s="332"/>
      <c r="B503" s="332"/>
      <c r="C503" s="332"/>
      <c r="D503" s="332"/>
      <c r="E503" s="332"/>
      <c r="F503" s="332"/>
      <c r="G503" s="334"/>
      <c r="H503" s="338">
        <v>49.2</v>
      </c>
      <c r="I503" s="401">
        <v>0.93174000000000001</v>
      </c>
      <c r="J503" s="593"/>
      <c r="K503" s="331">
        <v>49.2</v>
      </c>
      <c r="L503" s="404">
        <v>0.91559999999999997</v>
      </c>
      <c r="M503" s="334"/>
      <c r="N503" s="332"/>
      <c r="O503" s="561"/>
      <c r="P503" s="352">
        <v>0.49199999999999999</v>
      </c>
      <c r="Q503" s="353">
        <f t="shared" ref="Q503:Q510" si="49">+Q502+$S$506</f>
        <v>0.99863775795655907</v>
      </c>
      <c r="R503" s="587"/>
      <c r="S503" s="566"/>
      <c r="T503" s="562"/>
    </row>
    <row r="504" spans="1:20" ht="18.75" customHeight="1">
      <c r="A504" s="332"/>
      <c r="B504" s="332"/>
      <c r="C504" s="332"/>
      <c r="D504" s="332"/>
      <c r="E504" s="332"/>
      <c r="F504" s="332"/>
      <c r="G504" s="334"/>
      <c r="H504" s="338">
        <v>49.3</v>
      </c>
      <c r="I504" s="401">
        <v>0.93154000000000003</v>
      </c>
      <c r="J504" s="593"/>
      <c r="K504" s="331">
        <v>49.3</v>
      </c>
      <c r="L504" s="404">
        <v>0.91537999999999997</v>
      </c>
      <c r="M504" s="334"/>
      <c r="N504" s="332"/>
      <c r="O504" s="561"/>
      <c r="P504" s="352">
        <v>0.49299999999999999</v>
      </c>
      <c r="Q504" s="353">
        <f t="shared" si="49"/>
        <v>0.99863201732233842</v>
      </c>
      <c r="R504" s="587"/>
      <c r="S504" s="566"/>
      <c r="T504" s="562"/>
    </row>
    <row r="505" spans="1:20" ht="18.75" customHeight="1">
      <c r="A505" s="332"/>
      <c r="B505" s="332"/>
      <c r="C505" s="332"/>
      <c r="D505" s="332"/>
      <c r="E505" s="332"/>
      <c r="F505" s="332"/>
      <c r="G505" s="334"/>
      <c r="H505" s="338">
        <v>49.4</v>
      </c>
      <c r="I505" s="401">
        <v>0.93135999999999997</v>
      </c>
      <c r="J505" s="593"/>
      <c r="K505" s="331">
        <v>49.4</v>
      </c>
      <c r="L505" s="404">
        <v>0.91515999999999997</v>
      </c>
      <c r="M505" s="334"/>
      <c r="N505" s="332"/>
      <c r="O505" s="561"/>
      <c r="P505" s="352">
        <v>0.49399999999999999</v>
      </c>
      <c r="Q505" s="353">
        <f t="shared" si="49"/>
        <v>0.99862627668811776</v>
      </c>
      <c r="R505" s="587"/>
      <c r="S505" s="566"/>
      <c r="T505" s="562"/>
    </row>
    <row r="506" spans="1:20" ht="18.75" customHeight="1">
      <c r="A506" s="332"/>
      <c r="B506" s="332"/>
      <c r="C506" s="332"/>
      <c r="D506" s="332"/>
      <c r="E506" s="332"/>
      <c r="F506" s="332"/>
      <c r="G506" s="334"/>
      <c r="H506" s="338">
        <v>49.5</v>
      </c>
      <c r="I506" s="401">
        <v>0.93115999999999999</v>
      </c>
      <c r="J506" s="593"/>
      <c r="K506" s="331">
        <v>49.5</v>
      </c>
      <c r="L506" s="404">
        <v>0.91493999999999998</v>
      </c>
      <c r="M506" s="334"/>
      <c r="N506" s="332"/>
      <c r="O506" s="561"/>
      <c r="P506" s="352">
        <v>0.495</v>
      </c>
      <c r="Q506" s="353">
        <f t="shared" si="49"/>
        <v>0.99862053605389711</v>
      </c>
      <c r="R506" s="587"/>
      <c r="S506" s="589">
        <f>+(Q511-Q501)/10</f>
        <v>-5.7406342207078076E-6</v>
      </c>
      <c r="T506" s="562"/>
    </row>
    <row r="507" spans="1:20" ht="18.75" customHeight="1">
      <c r="A507" s="332"/>
      <c r="B507" s="332"/>
      <c r="C507" s="332"/>
      <c r="D507" s="332"/>
      <c r="E507" s="332"/>
      <c r="F507" s="332"/>
      <c r="G507" s="334"/>
      <c r="H507" s="338">
        <v>49.6</v>
      </c>
      <c r="I507" s="401">
        <v>0.93095000000000006</v>
      </c>
      <c r="J507" s="593"/>
      <c r="K507" s="331">
        <v>49.6</v>
      </c>
      <c r="L507" s="404">
        <v>0.91471999999999998</v>
      </c>
      <c r="M507" s="334"/>
      <c r="N507" s="332"/>
      <c r="O507" s="561"/>
      <c r="P507" s="352">
        <v>0.496</v>
      </c>
      <c r="Q507" s="353">
        <f t="shared" si="49"/>
        <v>0.99861479541967646</v>
      </c>
      <c r="R507" s="587"/>
      <c r="S507" s="566"/>
      <c r="T507" s="562"/>
    </row>
    <row r="508" spans="1:20" ht="18.75" customHeight="1">
      <c r="A508" s="332"/>
      <c r="B508" s="332"/>
      <c r="C508" s="332"/>
      <c r="D508" s="332"/>
      <c r="E508" s="332"/>
      <c r="F508" s="332"/>
      <c r="G508" s="334"/>
      <c r="H508" s="338">
        <v>49.7</v>
      </c>
      <c r="I508" s="401">
        <v>0.93076000000000003</v>
      </c>
      <c r="J508" s="593"/>
      <c r="K508" s="331">
        <v>49.7</v>
      </c>
      <c r="L508" s="404">
        <v>0.91449999999999998</v>
      </c>
      <c r="M508" s="334"/>
      <c r="N508" s="332"/>
      <c r="O508" s="561"/>
      <c r="P508" s="352">
        <v>0.497</v>
      </c>
      <c r="Q508" s="353">
        <f t="shared" si="49"/>
        <v>0.99860905478545581</v>
      </c>
      <c r="R508" s="587"/>
      <c r="S508" s="566"/>
      <c r="T508" s="562"/>
    </row>
    <row r="509" spans="1:20" ht="18.75" customHeight="1">
      <c r="A509" s="332"/>
      <c r="B509" s="332"/>
      <c r="C509" s="332"/>
      <c r="D509" s="332"/>
      <c r="E509" s="332"/>
      <c r="F509" s="332"/>
      <c r="G509" s="334"/>
      <c r="H509" s="338">
        <v>49.8</v>
      </c>
      <c r="I509" s="401">
        <v>0.93056000000000005</v>
      </c>
      <c r="J509" s="593"/>
      <c r="K509" s="331">
        <v>49.8</v>
      </c>
      <c r="L509" s="404">
        <v>0.91427999999999998</v>
      </c>
      <c r="M509" s="334"/>
      <c r="N509" s="332"/>
      <c r="O509" s="561"/>
      <c r="P509" s="352">
        <v>0.498</v>
      </c>
      <c r="Q509" s="353">
        <f t="shared" si="49"/>
        <v>0.99860331415123516</v>
      </c>
      <c r="R509" s="587"/>
      <c r="S509" s="566"/>
      <c r="T509" s="562"/>
    </row>
    <row r="510" spans="1:20" ht="18.75" customHeight="1">
      <c r="A510" s="332"/>
      <c r="B510" s="332"/>
      <c r="C510" s="332"/>
      <c r="D510" s="332"/>
      <c r="E510" s="332"/>
      <c r="F510" s="332"/>
      <c r="G510" s="334"/>
      <c r="H510" s="338">
        <v>49.9</v>
      </c>
      <c r="I510" s="401">
        <v>0.93035999999999996</v>
      </c>
      <c r="J510" s="593"/>
      <c r="K510" s="331">
        <v>49.9</v>
      </c>
      <c r="L510" s="404">
        <v>0.91405999999999998</v>
      </c>
      <c r="M510" s="334"/>
      <c r="N510" s="332"/>
      <c r="O510" s="561"/>
      <c r="P510" s="352">
        <v>0.499</v>
      </c>
      <c r="Q510" s="353">
        <f t="shared" si="49"/>
        <v>0.9985975735170145</v>
      </c>
      <c r="R510" s="587"/>
      <c r="S510" s="566"/>
      <c r="T510" s="562"/>
    </row>
    <row r="511" spans="1:20" ht="18.75" customHeight="1">
      <c r="A511" s="332"/>
      <c r="B511" s="332"/>
      <c r="C511" s="332"/>
      <c r="D511" s="332"/>
      <c r="E511" s="332"/>
      <c r="F511" s="332"/>
      <c r="G511" s="334"/>
      <c r="H511" s="337">
        <v>50</v>
      </c>
      <c r="I511" s="348">
        <v>0.93017000000000005</v>
      </c>
      <c r="J511" s="593"/>
      <c r="K511" s="330">
        <v>50</v>
      </c>
      <c r="L511" s="347">
        <v>0.91383999999999999</v>
      </c>
      <c r="M511" s="334"/>
      <c r="N511" s="332"/>
      <c r="O511" s="561"/>
      <c r="P511" s="350">
        <v>0.5</v>
      </c>
      <c r="Q511" s="354">
        <v>0.9985918328827933</v>
      </c>
      <c r="R511" s="587"/>
      <c r="S511" s="566"/>
      <c r="T511" s="562"/>
    </row>
    <row r="512" spans="1:20" ht="18.75" customHeight="1">
      <c r="A512" s="332"/>
      <c r="B512" s="332"/>
      <c r="C512" s="332"/>
      <c r="D512" s="332"/>
      <c r="E512" s="332"/>
      <c r="F512" s="332"/>
      <c r="G512" s="334"/>
      <c r="H512" s="338">
        <v>50.1</v>
      </c>
      <c r="I512" s="401">
        <v>0.92996999999999996</v>
      </c>
      <c r="J512" s="593"/>
      <c r="K512" s="331">
        <v>50.1</v>
      </c>
      <c r="L512" s="404">
        <v>0.91361000000000003</v>
      </c>
      <c r="M512" s="334"/>
      <c r="N512" s="332"/>
      <c r="O512" s="561"/>
      <c r="P512" s="352">
        <v>0.501</v>
      </c>
      <c r="Q512" s="353">
        <f>+Q511+$S$516</f>
        <v>0.99858727930765234</v>
      </c>
      <c r="R512" s="587"/>
      <c r="S512" s="566"/>
      <c r="T512" s="562"/>
    </row>
    <row r="513" spans="1:20" ht="18.75" customHeight="1">
      <c r="A513" s="332"/>
      <c r="B513" s="332"/>
      <c r="C513" s="332"/>
      <c r="D513" s="332"/>
      <c r="E513" s="332"/>
      <c r="F513" s="332"/>
      <c r="G513" s="334"/>
      <c r="H513" s="338">
        <v>50.2</v>
      </c>
      <c r="I513" s="401">
        <v>0.92976999999999999</v>
      </c>
      <c r="J513" s="593"/>
      <c r="K513" s="331">
        <v>50.2</v>
      </c>
      <c r="L513" s="404">
        <v>0.91339000000000004</v>
      </c>
      <c r="M513" s="334"/>
      <c r="N513" s="332"/>
      <c r="O513" s="561"/>
      <c r="P513" s="352">
        <v>0.502</v>
      </c>
      <c r="Q513" s="353">
        <f t="shared" ref="Q513:Q520" si="50">+Q512+$S$516</f>
        <v>0.99858272573251139</v>
      </c>
      <c r="R513" s="587"/>
      <c r="S513" s="566"/>
      <c r="T513" s="562"/>
    </row>
    <row r="514" spans="1:20" ht="18.75" customHeight="1">
      <c r="A514" s="332"/>
      <c r="B514" s="332"/>
      <c r="C514" s="332"/>
      <c r="D514" s="332"/>
      <c r="E514" s="332"/>
      <c r="F514" s="332"/>
      <c r="G514" s="334"/>
      <c r="H514" s="338">
        <v>50.3</v>
      </c>
      <c r="I514" s="401">
        <v>0.92957999999999996</v>
      </c>
      <c r="J514" s="593"/>
      <c r="K514" s="331">
        <v>50.3</v>
      </c>
      <c r="L514" s="404">
        <v>0.91317000000000004</v>
      </c>
      <c r="M514" s="334"/>
      <c r="N514" s="332"/>
      <c r="O514" s="561"/>
      <c r="P514" s="352">
        <v>0.503</v>
      </c>
      <c r="Q514" s="353">
        <f t="shared" si="50"/>
        <v>0.99857817215737044</v>
      </c>
      <c r="R514" s="587"/>
      <c r="S514" s="566"/>
      <c r="T514" s="562"/>
    </row>
    <row r="515" spans="1:20" ht="18.75" customHeight="1">
      <c r="A515" s="332"/>
      <c r="B515" s="332"/>
      <c r="C515" s="332"/>
      <c r="D515" s="332"/>
      <c r="E515" s="332"/>
      <c r="F515" s="332"/>
      <c r="G515" s="334"/>
      <c r="H515" s="338">
        <v>50.4</v>
      </c>
      <c r="I515" s="401">
        <v>0.92937999999999998</v>
      </c>
      <c r="J515" s="593"/>
      <c r="K515" s="331">
        <v>50.4</v>
      </c>
      <c r="L515" s="404">
        <v>0.91295000000000004</v>
      </c>
      <c r="M515" s="334"/>
      <c r="N515" s="332"/>
      <c r="O515" s="561"/>
      <c r="P515" s="352">
        <v>0.504</v>
      </c>
      <c r="Q515" s="353">
        <f t="shared" si="50"/>
        <v>0.99857361858222948</v>
      </c>
      <c r="R515" s="587"/>
      <c r="S515" s="566"/>
      <c r="T515" s="562"/>
    </row>
    <row r="516" spans="1:20" ht="18.75" customHeight="1">
      <c r="A516" s="332"/>
      <c r="B516" s="332"/>
      <c r="C516" s="332"/>
      <c r="D516" s="332"/>
      <c r="E516" s="332"/>
      <c r="F516" s="332"/>
      <c r="G516" s="334"/>
      <c r="H516" s="338">
        <v>50.5</v>
      </c>
      <c r="I516" s="401">
        <v>0.92918000000000001</v>
      </c>
      <c r="J516" s="593"/>
      <c r="K516" s="331">
        <v>50.5</v>
      </c>
      <c r="L516" s="404">
        <v>0.91271999999999998</v>
      </c>
      <c r="M516" s="334"/>
      <c r="N516" s="332"/>
      <c r="O516" s="561"/>
      <c r="P516" s="352">
        <v>0.505</v>
      </c>
      <c r="Q516" s="353">
        <f t="shared" si="50"/>
        <v>0.99856906500708853</v>
      </c>
      <c r="R516" s="587"/>
      <c r="S516" s="589">
        <f>+(Q521-Q511)/10</f>
        <v>-4.5535751409753186E-6</v>
      </c>
      <c r="T516" s="562"/>
    </row>
    <row r="517" spans="1:20" ht="18.75" customHeight="1">
      <c r="A517" s="332"/>
      <c r="B517" s="332"/>
      <c r="C517" s="332"/>
      <c r="D517" s="332"/>
      <c r="E517" s="332"/>
      <c r="F517" s="332"/>
      <c r="G517" s="334"/>
      <c r="H517" s="338">
        <v>50.6</v>
      </c>
      <c r="I517" s="401">
        <v>0.92898000000000003</v>
      </c>
      <c r="J517" s="593"/>
      <c r="K517" s="331">
        <v>50.6</v>
      </c>
      <c r="L517" s="404">
        <v>0.91249999999999998</v>
      </c>
      <c r="M517" s="334"/>
      <c r="N517" s="332"/>
      <c r="O517" s="561"/>
      <c r="P517" s="352">
        <v>0.50600000000000001</v>
      </c>
      <c r="Q517" s="353">
        <f t="shared" si="50"/>
        <v>0.99856451143194758</v>
      </c>
      <c r="R517" s="587"/>
      <c r="S517" s="566"/>
      <c r="T517" s="562"/>
    </row>
    <row r="518" spans="1:20" ht="18.75" customHeight="1">
      <c r="A518" s="332"/>
      <c r="B518" s="332"/>
      <c r="C518" s="332"/>
      <c r="D518" s="332"/>
      <c r="E518" s="332"/>
      <c r="F518" s="332"/>
      <c r="G518" s="334"/>
      <c r="H518" s="338">
        <v>50.7</v>
      </c>
      <c r="I518" s="401">
        <v>0.92879</v>
      </c>
      <c r="J518" s="593"/>
      <c r="K518" s="331">
        <v>50.7</v>
      </c>
      <c r="L518" s="404">
        <v>0.91227999999999998</v>
      </c>
      <c r="M518" s="334"/>
      <c r="N518" s="332"/>
      <c r="O518" s="561"/>
      <c r="P518" s="352">
        <v>0.50700000000000001</v>
      </c>
      <c r="Q518" s="353">
        <f t="shared" si="50"/>
        <v>0.99855995785680662</v>
      </c>
      <c r="R518" s="587"/>
      <c r="S518" s="566"/>
      <c r="T518" s="562"/>
    </row>
    <row r="519" spans="1:20" ht="18.75" customHeight="1">
      <c r="A519" s="332"/>
      <c r="B519" s="332"/>
      <c r="C519" s="332"/>
      <c r="D519" s="332"/>
      <c r="E519" s="332"/>
      <c r="F519" s="332"/>
      <c r="G519" s="334"/>
      <c r="H519" s="338">
        <v>50.8</v>
      </c>
      <c r="I519" s="401">
        <v>0.92859000000000003</v>
      </c>
      <c r="J519" s="593"/>
      <c r="K519" s="331">
        <v>50.8</v>
      </c>
      <c r="L519" s="404">
        <v>0.91205999999999998</v>
      </c>
      <c r="M519" s="334"/>
      <c r="N519" s="332"/>
      <c r="O519" s="561"/>
      <c r="P519" s="352">
        <v>0.50800000000000001</v>
      </c>
      <c r="Q519" s="353">
        <f t="shared" si="50"/>
        <v>0.99855540428166567</v>
      </c>
      <c r="R519" s="587"/>
      <c r="S519" s="566"/>
      <c r="T519" s="562"/>
    </row>
    <row r="520" spans="1:20" ht="18.75" customHeight="1">
      <c r="A520" s="332"/>
      <c r="B520" s="332"/>
      <c r="C520" s="332"/>
      <c r="D520" s="332"/>
      <c r="E520" s="332"/>
      <c r="F520" s="332"/>
      <c r="G520" s="334"/>
      <c r="H520" s="338">
        <v>50.9</v>
      </c>
      <c r="I520" s="401">
        <v>0.92839000000000005</v>
      </c>
      <c r="J520" s="593"/>
      <c r="K520" s="331">
        <v>50.9</v>
      </c>
      <c r="L520" s="404">
        <v>0.91183000000000003</v>
      </c>
      <c r="M520" s="334"/>
      <c r="N520" s="332"/>
      <c r="O520" s="561"/>
      <c r="P520" s="352">
        <v>0.50900000000000001</v>
      </c>
      <c r="Q520" s="353">
        <f t="shared" si="50"/>
        <v>0.99855085070652472</v>
      </c>
      <c r="R520" s="587"/>
      <c r="S520" s="566"/>
      <c r="T520" s="562"/>
    </row>
    <row r="521" spans="1:20" ht="18.75" customHeight="1">
      <c r="A521" s="332"/>
      <c r="B521" s="332"/>
      <c r="C521" s="332"/>
      <c r="D521" s="332"/>
      <c r="E521" s="332"/>
      <c r="F521" s="332"/>
      <c r="G521" s="334"/>
      <c r="H521" s="337">
        <v>51</v>
      </c>
      <c r="I521" s="348">
        <v>0.92818000000000001</v>
      </c>
      <c r="J521" s="593"/>
      <c r="K521" s="330">
        <v>51</v>
      </c>
      <c r="L521" s="347">
        <v>0.91159999999999997</v>
      </c>
      <c r="M521" s="334"/>
      <c r="N521" s="332"/>
      <c r="O521" s="561"/>
      <c r="P521" s="350">
        <v>0.51</v>
      </c>
      <c r="Q521" s="354">
        <v>0.99854629713138354</v>
      </c>
      <c r="R521" s="587"/>
      <c r="S521" s="566"/>
      <c r="T521" s="562"/>
    </row>
    <row r="522" spans="1:20" ht="18.75" customHeight="1">
      <c r="A522" s="332"/>
      <c r="B522" s="332"/>
      <c r="C522" s="332"/>
      <c r="D522" s="332"/>
      <c r="E522" s="332"/>
      <c r="F522" s="332"/>
      <c r="G522" s="334"/>
      <c r="H522" s="338">
        <v>51.1</v>
      </c>
      <c r="I522" s="401">
        <v>0.92798000000000003</v>
      </c>
      <c r="J522" s="593"/>
      <c r="K522" s="331">
        <v>51.1</v>
      </c>
      <c r="L522" s="404">
        <v>0.91137999999999997</v>
      </c>
      <c r="M522" s="334"/>
      <c r="N522" s="332"/>
      <c r="O522" s="561"/>
      <c r="P522" s="352">
        <v>0.51100000000000001</v>
      </c>
      <c r="Q522" s="353">
        <f>+Q521+$S$526</f>
        <v>0.99854174355624259</v>
      </c>
      <c r="R522" s="587"/>
      <c r="S522" s="566"/>
      <c r="T522" s="562"/>
    </row>
    <row r="523" spans="1:20" ht="18.75" customHeight="1">
      <c r="A523" s="332"/>
      <c r="B523" s="332"/>
      <c r="C523" s="332"/>
      <c r="D523" s="332"/>
      <c r="E523" s="332"/>
      <c r="F523" s="332"/>
      <c r="G523" s="334"/>
      <c r="H523" s="338">
        <v>51.2</v>
      </c>
      <c r="I523" s="401">
        <v>0.92778000000000005</v>
      </c>
      <c r="J523" s="593"/>
      <c r="K523" s="331">
        <v>51.2</v>
      </c>
      <c r="L523" s="404">
        <v>0.91115999999999997</v>
      </c>
      <c r="M523" s="334"/>
      <c r="N523" s="332"/>
      <c r="O523" s="561"/>
      <c r="P523" s="352">
        <v>0.51200000000000001</v>
      </c>
      <c r="Q523" s="353">
        <f t="shared" ref="Q523:Q530" si="51">+Q522+$S$526</f>
        <v>0.99853718998110164</v>
      </c>
      <c r="R523" s="587"/>
      <c r="S523" s="566"/>
      <c r="T523" s="562"/>
    </row>
    <row r="524" spans="1:20" ht="18.75" customHeight="1">
      <c r="A524" s="332"/>
      <c r="B524" s="332"/>
      <c r="C524" s="332"/>
      <c r="D524" s="332"/>
      <c r="E524" s="332"/>
      <c r="F524" s="332"/>
      <c r="G524" s="334"/>
      <c r="H524" s="338">
        <v>51.3</v>
      </c>
      <c r="I524" s="401">
        <v>0.92759000000000003</v>
      </c>
      <c r="J524" s="593"/>
      <c r="K524" s="331">
        <v>51.3</v>
      </c>
      <c r="L524" s="404">
        <v>0.91093000000000002</v>
      </c>
      <c r="M524" s="334"/>
      <c r="N524" s="332"/>
      <c r="O524" s="561"/>
      <c r="P524" s="352">
        <v>0.51300000000000001</v>
      </c>
      <c r="Q524" s="353">
        <f t="shared" si="51"/>
        <v>0.99853263640596068</v>
      </c>
      <c r="R524" s="587"/>
      <c r="S524" s="566"/>
      <c r="T524" s="562"/>
    </row>
    <row r="525" spans="1:20" ht="18.75" customHeight="1">
      <c r="A525" s="332"/>
      <c r="B525" s="332"/>
      <c r="C525" s="332"/>
      <c r="D525" s="332"/>
      <c r="E525" s="332"/>
      <c r="F525" s="332"/>
      <c r="G525" s="334"/>
      <c r="H525" s="338">
        <v>51.4</v>
      </c>
      <c r="I525" s="401">
        <v>0.92739000000000005</v>
      </c>
      <c r="J525" s="593"/>
      <c r="K525" s="331">
        <v>51.4</v>
      </c>
      <c r="L525" s="404">
        <v>0.91071000000000002</v>
      </c>
      <c r="M525" s="334"/>
      <c r="N525" s="332"/>
      <c r="O525" s="561"/>
      <c r="P525" s="352">
        <v>0.51400000000000001</v>
      </c>
      <c r="Q525" s="353">
        <f t="shared" si="51"/>
        <v>0.99852808283081973</v>
      </c>
      <c r="R525" s="587"/>
      <c r="S525" s="566"/>
      <c r="T525" s="562"/>
    </row>
    <row r="526" spans="1:20" ht="18.75" customHeight="1">
      <c r="A526" s="332"/>
      <c r="B526" s="332"/>
      <c r="C526" s="332"/>
      <c r="D526" s="332"/>
      <c r="E526" s="332"/>
      <c r="F526" s="332"/>
      <c r="G526" s="334"/>
      <c r="H526" s="338">
        <v>51.5</v>
      </c>
      <c r="I526" s="401">
        <v>0.92718999999999996</v>
      </c>
      <c r="J526" s="593"/>
      <c r="K526" s="331">
        <v>51.5</v>
      </c>
      <c r="L526" s="404">
        <v>0.91049000000000002</v>
      </c>
      <c r="M526" s="334"/>
      <c r="N526" s="332"/>
      <c r="O526" s="561"/>
      <c r="P526" s="352">
        <v>0.51500000000000001</v>
      </c>
      <c r="Q526" s="353">
        <f t="shared" si="51"/>
        <v>0.99852352925567878</v>
      </c>
      <c r="R526" s="587"/>
      <c r="S526" s="589">
        <f>+(Q531-Q521)/10</f>
        <v>-4.5535751409753186E-6</v>
      </c>
      <c r="T526" s="562"/>
    </row>
    <row r="527" spans="1:20" ht="18.75" customHeight="1">
      <c r="A527" s="332"/>
      <c r="B527" s="332"/>
      <c r="C527" s="332"/>
      <c r="D527" s="332"/>
      <c r="E527" s="332"/>
      <c r="F527" s="332"/>
      <c r="G527" s="334"/>
      <c r="H527" s="338">
        <v>51.6</v>
      </c>
      <c r="I527" s="401">
        <v>0.92698999999999998</v>
      </c>
      <c r="J527" s="593"/>
      <c r="K527" s="331">
        <v>51.6</v>
      </c>
      <c r="L527" s="404">
        <v>0.91025999999999996</v>
      </c>
      <c r="M527" s="334"/>
      <c r="N527" s="332"/>
      <c r="O527" s="561"/>
      <c r="P527" s="352">
        <v>0.51600000000000001</v>
      </c>
      <c r="Q527" s="353">
        <f t="shared" si="51"/>
        <v>0.99851897568053782</v>
      </c>
      <c r="R527" s="587"/>
      <c r="S527" s="566"/>
      <c r="T527" s="562"/>
    </row>
    <row r="528" spans="1:20" ht="18.75" customHeight="1">
      <c r="A528" s="332"/>
      <c r="B528" s="332"/>
      <c r="C528" s="332"/>
      <c r="D528" s="332"/>
      <c r="E528" s="332"/>
      <c r="F528" s="332"/>
      <c r="G528" s="334"/>
      <c r="H528" s="338">
        <v>51.7</v>
      </c>
      <c r="I528" s="401">
        <v>0.92678000000000005</v>
      </c>
      <c r="J528" s="593"/>
      <c r="K528" s="331">
        <v>51.7</v>
      </c>
      <c r="L528" s="404">
        <v>0.91003999999999996</v>
      </c>
      <c r="M528" s="334"/>
      <c r="N528" s="332"/>
      <c r="O528" s="561"/>
      <c r="P528" s="352">
        <v>0.51700000000000002</v>
      </c>
      <c r="Q528" s="353">
        <f t="shared" si="51"/>
        <v>0.99851442210539687</v>
      </c>
      <c r="R528" s="587"/>
      <c r="S528" s="566"/>
      <c r="T528" s="562"/>
    </row>
    <row r="529" spans="1:20" ht="18.75" customHeight="1">
      <c r="A529" s="332"/>
      <c r="B529" s="332"/>
      <c r="C529" s="332"/>
      <c r="D529" s="332"/>
      <c r="E529" s="332"/>
      <c r="F529" s="332"/>
      <c r="G529" s="334"/>
      <c r="H529" s="338">
        <v>51.8</v>
      </c>
      <c r="I529" s="401">
        <v>0.92657999999999996</v>
      </c>
      <c r="J529" s="593"/>
      <c r="K529" s="331">
        <v>51.8</v>
      </c>
      <c r="L529" s="404">
        <v>0.90981000000000001</v>
      </c>
      <c r="M529" s="334"/>
      <c r="N529" s="332"/>
      <c r="O529" s="561"/>
      <c r="P529" s="352">
        <v>0.51800000000000002</v>
      </c>
      <c r="Q529" s="353">
        <f t="shared" si="51"/>
        <v>0.99850986853025592</v>
      </c>
      <c r="R529" s="587"/>
      <c r="S529" s="566"/>
      <c r="T529" s="562"/>
    </row>
    <row r="530" spans="1:20" ht="18.75" customHeight="1">
      <c r="A530" s="332"/>
      <c r="B530" s="332"/>
      <c r="C530" s="332"/>
      <c r="D530" s="332"/>
      <c r="E530" s="332"/>
      <c r="F530" s="332"/>
      <c r="G530" s="334"/>
      <c r="H530" s="338">
        <v>51.9</v>
      </c>
      <c r="I530" s="401">
        <v>0.92637000000000003</v>
      </c>
      <c r="J530" s="593"/>
      <c r="K530" s="331">
        <v>51.9</v>
      </c>
      <c r="L530" s="404">
        <v>0.90959000000000001</v>
      </c>
      <c r="M530" s="334"/>
      <c r="N530" s="332"/>
      <c r="O530" s="561"/>
      <c r="P530" s="352">
        <v>0.51900000000000002</v>
      </c>
      <c r="Q530" s="353">
        <f t="shared" si="51"/>
        <v>0.99850531495511496</v>
      </c>
      <c r="R530" s="587"/>
      <c r="S530" s="566"/>
      <c r="T530" s="562"/>
    </row>
    <row r="531" spans="1:20" ht="18.75" customHeight="1">
      <c r="A531" s="332"/>
      <c r="B531" s="332"/>
      <c r="C531" s="332"/>
      <c r="D531" s="332"/>
      <c r="E531" s="332"/>
      <c r="F531" s="332"/>
      <c r="G531" s="334"/>
      <c r="H531" s="337">
        <v>52</v>
      </c>
      <c r="I531" s="348">
        <v>0.92617000000000005</v>
      </c>
      <c r="J531" s="593"/>
      <c r="K531" s="330">
        <v>52</v>
      </c>
      <c r="L531" s="347">
        <v>0.90935999999999995</v>
      </c>
      <c r="M531" s="334"/>
      <c r="N531" s="332"/>
      <c r="O531" s="561"/>
      <c r="P531" s="350">
        <v>0.52</v>
      </c>
      <c r="Q531" s="354">
        <v>0.99850076137997379</v>
      </c>
      <c r="R531" s="587"/>
      <c r="S531" s="566"/>
      <c r="T531" s="562"/>
    </row>
    <row r="532" spans="1:20" ht="18.75" customHeight="1">
      <c r="A532" s="332"/>
      <c r="B532" s="332"/>
      <c r="C532" s="332"/>
      <c r="D532" s="332"/>
      <c r="E532" s="332"/>
      <c r="F532" s="332"/>
      <c r="G532" s="334"/>
      <c r="H532" s="338">
        <v>52.1</v>
      </c>
      <c r="I532" s="401">
        <v>0.92596999999999996</v>
      </c>
      <c r="J532" s="593"/>
      <c r="K532" s="331">
        <v>52.1</v>
      </c>
      <c r="L532" s="404">
        <v>0.90913999999999995</v>
      </c>
      <c r="M532" s="334"/>
      <c r="N532" s="332"/>
      <c r="O532" s="561"/>
      <c r="P532" s="352">
        <v>0.52100000000000002</v>
      </c>
      <c r="Q532" s="353">
        <f>+Q531+$S$536</f>
        <v>0.99849660023219622</v>
      </c>
      <c r="R532" s="587"/>
      <c r="S532" s="566"/>
      <c r="T532" s="562"/>
    </row>
    <row r="533" spans="1:20" ht="18.75" customHeight="1">
      <c r="A533" s="332"/>
      <c r="B533" s="332"/>
      <c r="C533" s="332"/>
      <c r="D533" s="332"/>
      <c r="E533" s="332"/>
      <c r="F533" s="332"/>
      <c r="G533" s="334"/>
      <c r="H533" s="338">
        <v>52.2</v>
      </c>
      <c r="I533" s="401">
        <v>0.92576999999999998</v>
      </c>
      <c r="J533" s="593"/>
      <c r="K533" s="331">
        <v>52.2</v>
      </c>
      <c r="L533" s="404">
        <v>0.90891</v>
      </c>
      <c r="M533" s="334"/>
      <c r="N533" s="332"/>
      <c r="O533" s="561"/>
      <c r="P533" s="352">
        <v>0.52200000000000002</v>
      </c>
      <c r="Q533" s="353">
        <f t="shared" ref="Q533:Q540" si="52">+Q532+$S$536</f>
        <v>0.99849243908441854</v>
      </c>
      <c r="R533" s="587"/>
      <c r="S533" s="566"/>
      <c r="T533" s="562"/>
    </row>
    <row r="534" spans="1:20" ht="18.75" customHeight="1">
      <c r="A534" s="332"/>
      <c r="B534" s="332"/>
      <c r="C534" s="332"/>
      <c r="D534" s="332"/>
      <c r="E534" s="332"/>
      <c r="F534" s="332"/>
      <c r="G534" s="334"/>
      <c r="H534" s="338">
        <v>52.3</v>
      </c>
      <c r="I534" s="401">
        <v>0.92556000000000005</v>
      </c>
      <c r="J534" s="593"/>
      <c r="K534" s="331">
        <v>52.3</v>
      </c>
      <c r="L534" s="404">
        <v>0.90869</v>
      </c>
      <c r="M534" s="334"/>
      <c r="N534" s="332"/>
      <c r="O534" s="561"/>
      <c r="P534" s="352">
        <v>0.52300000000000002</v>
      </c>
      <c r="Q534" s="353">
        <f t="shared" si="52"/>
        <v>0.99848827793664086</v>
      </c>
      <c r="R534" s="587"/>
      <c r="S534" s="566"/>
      <c r="T534" s="562"/>
    </row>
    <row r="535" spans="1:20" ht="18.75" customHeight="1">
      <c r="A535" s="332"/>
      <c r="B535" s="332"/>
      <c r="C535" s="332"/>
      <c r="D535" s="332"/>
      <c r="E535" s="332"/>
      <c r="F535" s="332"/>
      <c r="G535" s="334"/>
      <c r="H535" s="338">
        <v>52.4</v>
      </c>
      <c r="I535" s="401">
        <v>0.92537000000000003</v>
      </c>
      <c r="J535" s="593"/>
      <c r="K535" s="331">
        <v>52.4</v>
      </c>
      <c r="L535" s="404">
        <v>0.90846000000000005</v>
      </c>
      <c r="M535" s="334"/>
      <c r="N535" s="332"/>
      <c r="O535" s="561"/>
      <c r="P535" s="352">
        <v>0.52400000000000002</v>
      </c>
      <c r="Q535" s="353">
        <f t="shared" si="52"/>
        <v>0.99848411678886317</v>
      </c>
      <c r="R535" s="587"/>
      <c r="S535" s="566"/>
      <c r="T535" s="562"/>
    </row>
    <row r="536" spans="1:20" ht="18.75" customHeight="1">
      <c r="A536" s="332"/>
      <c r="B536" s="332"/>
      <c r="C536" s="332"/>
      <c r="D536" s="332"/>
      <c r="E536" s="332"/>
      <c r="F536" s="332"/>
      <c r="G536" s="334"/>
      <c r="H536" s="338">
        <v>52.5</v>
      </c>
      <c r="I536" s="401">
        <v>0.92517000000000005</v>
      </c>
      <c r="J536" s="593"/>
      <c r="K536" s="331">
        <v>52.5</v>
      </c>
      <c r="L536" s="404">
        <v>0.90824000000000005</v>
      </c>
      <c r="M536" s="334"/>
      <c r="N536" s="332"/>
      <c r="O536" s="561"/>
      <c r="P536" s="352">
        <v>0.52500000000000002</v>
      </c>
      <c r="Q536" s="353">
        <f t="shared" si="52"/>
        <v>0.99847995564108549</v>
      </c>
      <c r="R536" s="587"/>
      <c r="S536" s="589">
        <f>+(Q541-Q531)/10</f>
        <v>-4.1611477776259953E-6</v>
      </c>
      <c r="T536" s="562"/>
    </row>
    <row r="537" spans="1:20" ht="18.75" customHeight="1">
      <c r="A537" s="332"/>
      <c r="B537" s="332"/>
      <c r="C537" s="332"/>
      <c r="D537" s="332"/>
      <c r="E537" s="332"/>
      <c r="F537" s="332"/>
      <c r="G537" s="334"/>
      <c r="H537" s="338">
        <v>52.6</v>
      </c>
      <c r="I537" s="401">
        <v>0.92496</v>
      </c>
      <c r="J537" s="593"/>
      <c r="K537" s="331">
        <v>52.6</v>
      </c>
      <c r="L537" s="404">
        <v>0.90800999999999998</v>
      </c>
      <c r="M537" s="334"/>
      <c r="N537" s="332"/>
      <c r="O537" s="561"/>
      <c r="P537" s="352">
        <v>0.52600000000000002</v>
      </c>
      <c r="Q537" s="353">
        <f t="shared" si="52"/>
        <v>0.99847579449330781</v>
      </c>
      <c r="R537" s="587"/>
      <c r="S537" s="566"/>
      <c r="T537" s="562"/>
    </row>
    <row r="538" spans="1:20" ht="18.75" customHeight="1">
      <c r="A538" s="332"/>
      <c r="B538" s="332"/>
      <c r="C538" s="332"/>
      <c r="D538" s="332"/>
      <c r="E538" s="332"/>
      <c r="F538" s="332"/>
      <c r="G538" s="334"/>
      <c r="H538" s="338">
        <v>52.7</v>
      </c>
      <c r="I538" s="401">
        <v>0.92476000000000003</v>
      </c>
      <c r="J538" s="593"/>
      <c r="K538" s="331">
        <v>52.7</v>
      </c>
      <c r="L538" s="404">
        <v>0.90778999999999999</v>
      </c>
      <c r="M538" s="334"/>
      <c r="N538" s="332"/>
      <c r="O538" s="561"/>
      <c r="P538" s="352">
        <v>0.52700000000000002</v>
      </c>
      <c r="Q538" s="353">
        <f t="shared" si="52"/>
        <v>0.99847163334553013</v>
      </c>
      <c r="R538" s="587"/>
      <c r="S538" s="566"/>
      <c r="T538" s="562"/>
    </row>
    <row r="539" spans="1:20" ht="18.75" customHeight="1">
      <c r="A539" s="332"/>
      <c r="B539" s="332"/>
      <c r="C539" s="332"/>
      <c r="D539" s="332"/>
      <c r="E539" s="332"/>
      <c r="F539" s="332"/>
      <c r="G539" s="334"/>
      <c r="H539" s="338">
        <v>52.8</v>
      </c>
      <c r="I539" s="401">
        <v>0.92454999999999998</v>
      </c>
      <c r="J539" s="593"/>
      <c r="K539" s="331">
        <v>52.8</v>
      </c>
      <c r="L539" s="404">
        <v>0.90756000000000003</v>
      </c>
      <c r="M539" s="334"/>
      <c r="N539" s="332"/>
      <c r="O539" s="561"/>
      <c r="P539" s="352">
        <v>0.52800000000000002</v>
      </c>
      <c r="Q539" s="353">
        <f t="shared" si="52"/>
        <v>0.99846747219775245</v>
      </c>
      <c r="R539" s="587"/>
      <c r="S539" s="566"/>
      <c r="T539" s="562"/>
    </row>
    <row r="540" spans="1:20" ht="18.75" customHeight="1">
      <c r="A540" s="332"/>
      <c r="B540" s="332"/>
      <c r="C540" s="332"/>
      <c r="D540" s="332"/>
      <c r="E540" s="332"/>
      <c r="F540" s="332"/>
      <c r="G540" s="334"/>
      <c r="H540" s="338">
        <v>52.9</v>
      </c>
      <c r="I540" s="401">
        <v>0.92435</v>
      </c>
      <c r="J540" s="593"/>
      <c r="K540" s="331">
        <v>52.9</v>
      </c>
      <c r="L540" s="404">
        <v>0.90734000000000004</v>
      </c>
      <c r="M540" s="334"/>
      <c r="N540" s="332"/>
      <c r="O540" s="561"/>
      <c r="P540" s="352">
        <v>0.52900000000000003</v>
      </c>
      <c r="Q540" s="353">
        <f t="shared" si="52"/>
        <v>0.99846331104997477</v>
      </c>
      <c r="R540" s="587"/>
      <c r="S540" s="566"/>
      <c r="T540" s="562"/>
    </row>
    <row r="541" spans="1:20" ht="18.75" customHeight="1">
      <c r="A541" s="332"/>
      <c r="B541" s="332"/>
      <c r="C541" s="332"/>
      <c r="D541" s="332"/>
      <c r="E541" s="332"/>
      <c r="F541" s="332"/>
      <c r="G541" s="334"/>
      <c r="H541" s="337">
        <v>53</v>
      </c>
      <c r="I541" s="348">
        <v>0.92415000000000003</v>
      </c>
      <c r="J541" s="593"/>
      <c r="K541" s="330">
        <v>53</v>
      </c>
      <c r="L541" s="347">
        <v>0.90710999999999997</v>
      </c>
      <c r="M541" s="334"/>
      <c r="N541" s="332"/>
      <c r="O541" s="561"/>
      <c r="P541" s="350">
        <v>0.53</v>
      </c>
      <c r="Q541" s="354">
        <v>0.99845914990219753</v>
      </c>
      <c r="R541" s="587"/>
      <c r="S541" s="566"/>
      <c r="T541" s="562"/>
    </row>
    <row r="542" spans="1:20" ht="18.75" customHeight="1">
      <c r="A542" s="332"/>
      <c r="B542" s="332"/>
      <c r="C542" s="332"/>
      <c r="D542" s="332"/>
      <c r="E542" s="332"/>
      <c r="F542" s="332"/>
      <c r="G542" s="334"/>
      <c r="H542" s="338">
        <v>53.1</v>
      </c>
      <c r="I542" s="401">
        <v>0.92393999999999998</v>
      </c>
      <c r="J542" s="593"/>
      <c r="K542" s="331">
        <v>53.1</v>
      </c>
      <c r="L542" s="404">
        <v>0.90688999999999997</v>
      </c>
      <c r="M542" s="334"/>
      <c r="N542" s="332"/>
      <c r="O542" s="561"/>
      <c r="P542" s="352">
        <v>0.53100000000000003</v>
      </c>
      <c r="Q542" s="353">
        <f>+Q541+$S$546</f>
        <v>0.99845538118178323</v>
      </c>
      <c r="R542" s="587"/>
      <c r="S542" s="566"/>
      <c r="T542" s="562"/>
    </row>
    <row r="543" spans="1:20" ht="18.75" customHeight="1">
      <c r="A543" s="332"/>
      <c r="B543" s="332"/>
      <c r="C543" s="332"/>
      <c r="D543" s="332"/>
      <c r="E543" s="332"/>
      <c r="F543" s="332"/>
      <c r="G543" s="334"/>
      <c r="H543" s="338">
        <v>53.2</v>
      </c>
      <c r="I543" s="401">
        <v>0.92373000000000005</v>
      </c>
      <c r="J543" s="593"/>
      <c r="K543" s="331">
        <v>53.2</v>
      </c>
      <c r="L543" s="404">
        <v>0.90666000000000002</v>
      </c>
      <c r="M543" s="334"/>
      <c r="N543" s="332"/>
      <c r="O543" s="561"/>
      <c r="P543" s="352">
        <v>0.53200000000000003</v>
      </c>
      <c r="Q543" s="353">
        <f t="shared" ref="Q543:Q550" si="53">+Q542+$S$546</f>
        <v>0.99845161246136893</v>
      </c>
      <c r="R543" s="587"/>
      <c r="S543" s="566"/>
      <c r="T543" s="562"/>
    </row>
    <row r="544" spans="1:20" ht="18.75" customHeight="1">
      <c r="A544" s="332"/>
      <c r="B544" s="332"/>
      <c r="C544" s="332"/>
      <c r="D544" s="332"/>
      <c r="E544" s="332"/>
      <c r="F544" s="332"/>
      <c r="G544" s="334"/>
      <c r="H544" s="338">
        <v>53.3</v>
      </c>
      <c r="I544" s="401">
        <v>0.92352999999999996</v>
      </c>
      <c r="J544" s="593"/>
      <c r="K544" s="331">
        <v>53.3</v>
      </c>
      <c r="L544" s="404">
        <v>0.90644000000000002</v>
      </c>
      <c r="M544" s="334"/>
      <c r="N544" s="332"/>
      <c r="O544" s="561"/>
      <c r="P544" s="352">
        <v>0.53300000000000003</v>
      </c>
      <c r="Q544" s="353">
        <f t="shared" si="53"/>
        <v>0.99844784374095463</v>
      </c>
      <c r="R544" s="587"/>
      <c r="S544" s="566"/>
      <c r="T544" s="562"/>
    </row>
    <row r="545" spans="1:20" ht="18.75" customHeight="1">
      <c r="A545" s="332"/>
      <c r="B545" s="332"/>
      <c r="C545" s="332"/>
      <c r="D545" s="332"/>
      <c r="E545" s="332"/>
      <c r="F545" s="332"/>
      <c r="G545" s="334"/>
      <c r="H545" s="338">
        <v>53.4</v>
      </c>
      <c r="I545" s="401">
        <v>0.92332000000000003</v>
      </c>
      <c r="J545" s="593"/>
      <c r="K545" s="331">
        <v>53.4</v>
      </c>
      <c r="L545" s="404">
        <v>0.90620999999999996</v>
      </c>
      <c r="M545" s="334"/>
      <c r="N545" s="332"/>
      <c r="O545" s="561"/>
      <c r="P545" s="352">
        <v>0.53400000000000003</v>
      </c>
      <c r="Q545" s="353">
        <f t="shared" si="53"/>
        <v>0.99844407502054033</v>
      </c>
      <c r="R545" s="587"/>
      <c r="S545" s="566"/>
      <c r="T545" s="562"/>
    </row>
    <row r="546" spans="1:20" ht="18.75" customHeight="1">
      <c r="A546" s="332"/>
      <c r="B546" s="332"/>
      <c r="C546" s="332"/>
      <c r="D546" s="332"/>
      <c r="E546" s="332"/>
      <c r="F546" s="332"/>
      <c r="G546" s="334"/>
      <c r="H546" s="338">
        <v>53.5</v>
      </c>
      <c r="I546" s="401">
        <v>0.92312000000000005</v>
      </c>
      <c r="J546" s="593"/>
      <c r="K546" s="331">
        <v>53.5</v>
      </c>
      <c r="L546" s="404">
        <v>0.90598000000000001</v>
      </c>
      <c r="M546" s="334"/>
      <c r="N546" s="332"/>
      <c r="O546" s="561"/>
      <c r="P546" s="352">
        <v>0.53500000000000003</v>
      </c>
      <c r="Q546" s="353">
        <f t="shared" si="53"/>
        <v>0.99844030630012603</v>
      </c>
      <c r="R546" s="587"/>
      <c r="S546" s="589">
        <f>+(Q551-Q541)/10</f>
        <v>-3.7687204142988762E-6</v>
      </c>
      <c r="T546" s="562"/>
    </row>
    <row r="547" spans="1:20" ht="18.75" customHeight="1">
      <c r="A547" s="332"/>
      <c r="B547" s="332"/>
      <c r="C547" s="332"/>
      <c r="D547" s="332"/>
      <c r="E547" s="332"/>
      <c r="F547" s="332"/>
      <c r="G547" s="334"/>
      <c r="H547" s="338">
        <v>53.6</v>
      </c>
      <c r="I547" s="401">
        <v>0.92291000000000001</v>
      </c>
      <c r="J547" s="593"/>
      <c r="K547" s="331">
        <v>53.6</v>
      </c>
      <c r="L547" s="404">
        <v>0.90576000000000001</v>
      </c>
      <c r="M547" s="334"/>
      <c r="N547" s="332"/>
      <c r="O547" s="561"/>
      <c r="P547" s="352">
        <v>0.53600000000000003</v>
      </c>
      <c r="Q547" s="353">
        <f t="shared" si="53"/>
        <v>0.99843653757971174</v>
      </c>
      <c r="R547" s="587"/>
      <c r="S547" s="566"/>
      <c r="T547" s="562"/>
    </row>
    <row r="548" spans="1:20" ht="18.75" customHeight="1">
      <c r="A548" s="332"/>
      <c r="B548" s="332"/>
      <c r="C548" s="332"/>
      <c r="D548" s="332"/>
      <c r="E548" s="332"/>
      <c r="F548" s="332"/>
      <c r="G548" s="334"/>
      <c r="H548" s="338">
        <v>53.7</v>
      </c>
      <c r="I548" s="401">
        <v>0.92271000000000003</v>
      </c>
      <c r="J548" s="593"/>
      <c r="K548" s="331">
        <v>53.7</v>
      </c>
      <c r="L548" s="404">
        <v>0.90552999999999995</v>
      </c>
      <c r="M548" s="334"/>
      <c r="N548" s="332"/>
      <c r="O548" s="561"/>
      <c r="P548" s="352">
        <v>0.53700000000000003</v>
      </c>
      <c r="Q548" s="353">
        <f t="shared" si="53"/>
        <v>0.99843276885929744</v>
      </c>
      <c r="R548" s="587"/>
      <c r="S548" s="566"/>
      <c r="T548" s="562"/>
    </row>
    <row r="549" spans="1:20" ht="18.75" customHeight="1">
      <c r="A549" s="332"/>
      <c r="B549" s="332"/>
      <c r="C549" s="332"/>
      <c r="D549" s="332"/>
      <c r="E549" s="332"/>
      <c r="F549" s="332"/>
      <c r="G549" s="334"/>
      <c r="H549" s="338">
        <v>53.8</v>
      </c>
      <c r="I549" s="401">
        <v>0.92249999999999999</v>
      </c>
      <c r="J549" s="593"/>
      <c r="K549" s="331">
        <v>53.8</v>
      </c>
      <c r="L549" s="404">
        <v>0.90530999999999995</v>
      </c>
      <c r="M549" s="334"/>
      <c r="N549" s="332"/>
      <c r="O549" s="561"/>
      <c r="P549" s="352">
        <v>0.53800000000000003</v>
      </c>
      <c r="Q549" s="353">
        <f t="shared" si="53"/>
        <v>0.99842900013888314</v>
      </c>
      <c r="R549" s="587"/>
      <c r="S549" s="566"/>
      <c r="T549" s="562"/>
    </row>
    <row r="550" spans="1:20" ht="18.75" customHeight="1">
      <c r="A550" s="332"/>
      <c r="B550" s="332"/>
      <c r="C550" s="332"/>
      <c r="D550" s="332"/>
      <c r="E550" s="332"/>
      <c r="F550" s="332"/>
      <c r="G550" s="334"/>
      <c r="H550" s="338">
        <v>53.9</v>
      </c>
      <c r="I550" s="401">
        <v>0.92229000000000005</v>
      </c>
      <c r="J550" s="593"/>
      <c r="K550" s="331">
        <v>53.9</v>
      </c>
      <c r="L550" s="404">
        <v>0.90508</v>
      </c>
      <c r="M550" s="334"/>
      <c r="N550" s="332"/>
      <c r="O550" s="561"/>
      <c r="P550" s="352">
        <v>0.53900000000000003</v>
      </c>
      <c r="Q550" s="353">
        <f t="shared" si="53"/>
        <v>0.99842523141846884</v>
      </c>
      <c r="R550" s="587"/>
      <c r="S550" s="566"/>
      <c r="T550" s="562"/>
    </row>
    <row r="551" spans="1:20" ht="18.75" customHeight="1">
      <c r="A551" s="332"/>
      <c r="B551" s="332"/>
      <c r="C551" s="332"/>
      <c r="D551" s="332"/>
      <c r="E551" s="332"/>
      <c r="F551" s="332"/>
      <c r="G551" s="334"/>
      <c r="H551" s="337">
        <v>54</v>
      </c>
      <c r="I551" s="348">
        <v>0.92208999999999997</v>
      </c>
      <c r="J551" s="593"/>
      <c r="K551" s="330">
        <v>54</v>
      </c>
      <c r="L551" s="347">
        <v>0.90485000000000004</v>
      </c>
      <c r="M551" s="334"/>
      <c r="N551" s="332"/>
      <c r="O551" s="561"/>
      <c r="P551" s="350">
        <v>0.54</v>
      </c>
      <c r="Q551" s="354">
        <v>0.99842146269805454</v>
      </c>
      <c r="R551" s="587"/>
      <c r="S551" s="566"/>
      <c r="T551" s="562"/>
    </row>
    <row r="552" spans="1:20" ht="18.75" customHeight="1">
      <c r="A552" s="332"/>
      <c r="B552" s="332"/>
      <c r="C552" s="332"/>
      <c r="D552" s="332"/>
      <c r="E552" s="332"/>
      <c r="F552" s="332"/>
      <c r="G552" s="334"/>
      <c r="H552" s="338">
        <v>54.1</v>
      </c>
      <c r="I552" s="401">
        <v>0.92188000000000003</v>
      </c>
      <c r="J552" s="593"/>
      <c r="K552" s="331">
        <v>54.1</v>
      </c>
      <c r="L552" s="404">
        <v>0.90463000000000005</v>
      </c>
      <c r="M552" s="334"/>
      <c r="N552" s="332"/>
      <c r="O552" s="561"/>
      <c r="P552" s="352">
        <v>0.54100000000000004</v>
      </c>
      <c r="Q552" s="353">
        <f>+Q551+$S$556</f>
        <v>0.99841769397764024</v>
      </c>
      <c r="R552" s="587"/>
      <c r="S552" s="566"/>
      <c r="T552" s="562"/>
    </row>
    <row r="553" spans="1:20" ht="18.75" customHeight="1">
      <c r="A553" s="332"/>
      <c r="B553" s="332"/>
      <c r="C553" s="332"/>
      <c r="D553" s="332"/>
      <c r="E553" s="332"/>
      <c r="F553" s="332"/>
      <c r="G553" s="334"/>
      <c r="H553" s="338">
        <v>54.2</v>
      </c>
      <c r="I553" s="401">
        <v>0.92166999999999999</v>
      </c>
      <c r="J553" s="593"/>
      <c r="K553" s="331">
        <v>54.2</v>
      </c>
      <c r="L553" s="404">
        <v>0.90439999999999998</v>
      </c>
      <c r="M553" s="334"/>
      <c r="N553" s="332"/>
      <c r="O553" s="561"/>
      <c r="P553" s="352">
        <v>0.54200000000000004</v>
      </c>
      <c r="Q553" s="353">
        <f t="shared" ref="Q553:Q560" si="54">+Q552+$S$556</f>
        <v>0.99841392525722594</v>
      </c>
      <c r="R553" s="587"/>
      <c r="S553" s="566"/>
      <c r="T553" s="562"/>
    </row>
    <row r="554" spans="1:20" ht="18.75" customHeight="1">
      <c r="A554" s="332"/>
      <c r="B554" s="332"/>
      <c r="C554" s="332"/>
      <c r="D554" s="332"/>
      <c r="E554" s="332"/>
      <c r="F554" s="332"/>
      <c r="G554" s="334"/>
      <c r="H554" s="338">
        <v>54.3</v>
      </c>
      <c r="I554" s="401">
        <v>0.92147000000000001</v>
      </c>
      <c r="J554" s="593"/>
      <c r="K554" s="331">
        <v>54.3</v>
      </c>
      <c r="L554" s="404">
        <v>0.90417000000000003</v>
      </c>
      <c r="M554" s="334"/>
      <c r="N554" s="332"/>
      <c r="O554" s="561"/>
      <c r="P554" s="352">
        <v>0.54300000000000004</v>
      </c>
      <c r="Q554" s="353">
        <f t="shared" si="54"/>
        <v>0.99841015653681164</v>
      </c>
      <c r="R554" s="587"/>
      <c r="S554" s="566"/>
      <c r="T554" s="562"/>
    </row>
    <row r="555" spans="1:20" ht="18.75" customHeight="1">
      <c r="A555" s="332"/>
      <c r="B555" s="332"/>
      <c r="C555" s="332"/>
      <c r="D555" s="332"/>
      <c r="E555" s="332"/>
      <c r="F555" s="332"/>
      <c r="G555" s="334"/>
      <c r="H555" s="338">
        <v>54.4</v>
      </c>
      <c r="I555" s="401">
        <v>0.92125999999999997</v>
      </c>
      <c r="J555" s="593"/>
      <c r="K555" s="331">
        <v>54.4</v>
      </c>
      <c r="L555" s="404">
        <v>0.90395000000000003</v>
      </c>
      <c r="M555" s="334"/>
      <c r="N555" s="332"/>
      <c r="O555" s="561"/>
      <c r="P555" s="352">
        <v>0.54400000000000004</v>
      </c>
      <c r="Q555" s="353">
        <f t="shared" si="54"/>
        <v>0.99840638781639734</v>
      </c>
      <c r="R555" s="587"/>
      <c r="S555" s="566"/>
      <c r="T555" s="562"/>
    </row>
    <row r="556" spans="1:20" ht="18.75" customHeight="1">
      <c r="A556" s="332"/>
      <c r="B556" s="332"/>
      <c r="C556" s="332"/>
      <c r="D556" s="332"/>
      <c r="E556" s="332"/>
      <c r="F556" s="332"/>
      <c r="G556" s="334"/>
      <c r="H556" s="338">
        <v>54.5</v>
      </c>
      <c r="I556" s="401">
        <v>0.92105000000000004</v>
      </c>
      <c r="J556" s="593"/>
      <c r="K556" s="331">
        <v>54.5</v>
      </c>
      <c r="L556" s="404">
        <v>0.90371999999999997</v>
      </c>
      <c r="M556" s="334"/>
      <c r="N556" s="332"/>
      <c r="O556" s="561"/>
      <c r="P556" s="352">
        <v>0.54500000000000004</v>
      </c>
      <c r="Q556" s="353">
        <f t="shared" si="54"/>
        <v>0.99840261909598305</v>
      </c>
      <c r="R556" s="587"/>
      <c r="S556" s="589">
        <f>+(Q561-Q551)/10</f>
        <v>-3.7687204143099782E-6</v>
      </c>
      <c r="T556" s="562"/>
    </row>
    <row r="557" spans="1:20" ht="18.75" customHeight="1">
      <c r="A557" s="332"/>
      <c r="B557" s="332"/>
      <c r="C557" s="332"/>
      <c r="D557" s="332"/>
      <c r="E557" s="332"/>
      <c r="F557" s="332"/>
      <c r="G557" s="334"/>
      <c r="H557" s="338">
        <v>54.6</v>
      </c>
      <c r="I557" s="401">
        <v>0.92083999999999999</v>
      </c>
      <c r="J557" s="593"/>
      <c r="K557" s="331">
        <v>54.6</v>
      </c>
      <c r="L557" s="404">
        <v>0.90349000000000002</v>
      </c>
      <c r="M557" s="334"/>
      <c r="N557" s="332"/>
      <c r="O557" s="561"/>
      <c r="P557" s="352">
        <v>0.54600000000000004</v>
      </c>
      <c r="Q557" s="353">
        <f t="shared" si="54"/>
        <v>0.99839885037556875</v>
      </c>
      <c r="R557" s="587"/>
      <c r="S557" s="566"/>
      <c r="T557" s="562"/>
    </row>
    <row r="558" spans="1:20" ht="18.75" customHeight="1">
      <c r="A558" s="332"/>
      <c r="B558" s="332"/>
      <c r="C558" s="332"/>
      <c r="D558" s="332"/>
      <c r="E558" s="332"/>
      <c r="F558" s="332"/>
      <c r="G558" s="334"/>
      <c r="H558" s="338">
        <v>54.7</v>
      </c>
      <c r="I558" s="401">
        <v>0.92062999999999995</v>
      </c>
      <c r="J558" s="593"/>
      <c r="K558" s="331">
        <v>54.7</v>
      </c>
      <c r="L558" s="404">
        <v>0.90327000000000002</v>
      </c>
      <c r="M558" s="334"/>
      <c r="N558" s="332"/>
      <c r="O558" s="561"/>
      <c r="P558" s="352">
        <v>0.54700000000000004</v>
      </c>
      <c r="Q558" s="353">
        <f t="shared" si="54"/>
        <v>0.99839508165515445</v>
      </c>
      <c r="R558" s="587"/>
      <c r="S558" s="566"/>
      <c r="T558" s="562"/>
    </row>
    <row r="559" spans="1:20" ht="18.75" customHeight="1">
      <c r="A559" s="332"/>
      <c r="B559" s="332"/>
      <c r="C559" s="332"/>
      <c r="D559" s="332"/>
      <c r="E559" s="332"/>
      <c r="F559" s="332"/>
      <c r="G559" s="334"/>
      <c r="H559" s="338">
        <v>54.8</v>
      </c>
      <c r="I559" s="401">
        <v>0.92042000000000002</v>
      </c>
      <c r="J559" s="593"/>
      <c r="K559" s="331">
        <v>54.8</v>
      </c>
      <c r="L559" s="404">
        <v>0.90303999999999995</v>
      </c>
      <c r="M559" s="334"/>
      <c r="N559" s="332"/>
      <c r="O559" s="561"/>
      <c r="P559" s="352">
        <v>0.54800000000000004</v>
      </c>
      <c r="Q559" s="353">
        <f t="shared" si="54"/>
        <v>0.99839131293474015</v>
      </c>
      <c r="R559" s="587"/>
      <c r="S559" s="566"/>
      <c r="T559" s="562"/>
    </row>
    <row r="560" spans="1:20" ht="18.75" customHeight="1">
      <c r="A560" s="332"/>
      <c r="B560" s="332"/>
      <c r="C560" s="332"/>
      <c r="D560" s="332"/>
      <c r="E560" s="332"/>
      <c r="F560" s="332"/>
      <c r="G560" s="334"/>
      <c r="H560" s="338">
        <v>54.9</v>
      </c>
      <c r="I560" s="401">
        <v>0.92020999999999997</v>
      </c>
      <c r="J560" s="593"/>
      <c r="K560" s="331">
        <v>54.9</v>
      </c>
      <c r="L560" s="404">
        <v>0.90281</v>
      </c>
      <c r="M560" s="334"/>
      <c r="N560" s="332"/>
      <c r="O560" s="561"/>
      <c r="P560" s="352">
        <v>0.54900000000000004</v>
      </c>
      <c r="Q560" s="353">
        <f t="shared" si="54"/>
        <v>0.99838754421432585</v>
      </c>
      <c r="R560" s="587"/>
      <c r="S560" s="566"/>
      <c r="T560" s="562"/>
    </row>
    <row r="561" spans="1:20" ht="18.75" customHeight="1">
      <c r="A561" s="332"/>
      <c r="B561" s="332"/>
      <c r="C561" s="332"/>
      <c r="D561" s="332"/>
      <c r="E561" s="332"/>
      <c r="F561" s="332"/>
      <c r="G561" s="334"/>
      <c r="H561" s="337">
        <v>55</v>
      </c>
      <c r="I561" s="348">
        <v>0.91998999999999997</v>
      </c>
      <c r="J561" s="593"/>
      <c r="K561" s="330">
        <v>55</v>
      </c>
      <c r="L561" s="347">
        <v>0.90258000000000005</v>
      </c>
      <c r="M561" s="334"/>
      <c r="N561" s="332"/>
      <c r="O561" s="561"/>
      <c r="P561" s="350">
        <v>0.55000000000000004</v>
      </c>
      <c r="Q561" s="354">
        <v>0.99838377549391144</v>
      </c>
      <c r="R561" s="587"/>
      <c r="S561" s="566"/>
      <c r="T561" s="562"/>
    </row>
    <row r="562" spans="1:20" ht="18.75" customHeight="1">
      <c r="A562" s="332"/>
      <c r="B562" s="332"/>
      <c r="C562" s="332"/>
      <c r="D562" s="332"/>
      <c r="E562" s="332"/>
      <c r="F562" s="332"/>
      <c r="G562" s="334"/>
      <c r="H562" s="338">
        <v>55.1</v>
      </c>
      <c r="I562" s="401">
        <v>0.91979</v>
      </c>
      <c r="J562" s="593"/>
      <c r="K562" s="331">
        <v>55.1</v>
      </c>
      <c r="L562" s="404">
        <v>0.90236000000000005</v>
      </c>
      <c r="M562" s="334"/>
      <c r="N562" s="332"/>
      <c r="O562" s="561"/>
      <c r="P562" s="352">
        <v>0.55100000000000005</v>
      </c>
      <c r="Q562" s="353">
        <f>+Q561+$S$566</f>
        <v>0.99838092560002523</v>
      </c>
      <c r="R562" s="587"/>
      <c r="S562" s="566"/>
      <c r="T562" s="562"/>
    </row>
    <row r="563" spans="1:20" ht="18.75" customHeight="1">
      <c r="A563" s="332"/>
      <c r="B563" s="332"/>
      <c r="C563" s="332"/>
      <c r="D563" s="332"/>
      <c r="E563" s="332"/>
      <c r="F563" s="332"/>
      <c r="G563" s="334"/>
      <c r="H563" s="338">
        <v>55.2</v>
      </c>
      <c r="I563" s="401">
        <v>0.91957999999999995</v>
      </c>
      <c r="J563" s="593"/>
      <c r="K563" s="331">
        <v>55.2</v>
      </c>
      <c r="L563" s="404">
        <v>0.90212999999999999</v>
      </c>
      <c r="M563" s="334"/>
      <c r="N563" s="332"/>
      <c r="O563" s="561"/>
      <c r="P563" s="352">
        <v>0.55200000000000005</v>
      </c>
      <c r="Q563" s="353">
        <f t="shared" ref="Q563:Q570" si="55">+Q562+$S$566</f>
        <v>0.99837807570613901</v>
      </c>
      <c r="R563" s="587"/>
      <c r="S563" s="566"/>
      <c r="T563" s="562"/>
    </row>
    <row r="564" spans="1:20" ht="18.75" customHeight="1">
      <c r="A564" s="332"/>
      <c r="B564" s="332"/>
      <c r="C564" s="332"/>
      <c r="D564" s="332"/>
      <c r="E564" s="332"/>
      <c r="F564" s="332"/>
      <c r="G564" s="334"/>
      <c r="H564" s="338">
        <v>55.3</v>
      </c>
      <c r="I564" s="401">
        <v>0.91937000000000002</v>
      </c>
      <c r="J564" s="593"/>
      <c r="K564" s="331">
        <v>55.3</v>
      </c>
      <c r="L564" s="404">
        <v>0.90190000000000003</v>
      </c>
      <c r="M564" s="334"/>
      <c r="N564" s="332"/>
      <c r="O564" s="561"/>
      <c r="P564" s="352">
        <v>0.55300000000000005</v>
      </c>
      <c r="Q564" s="353">
        <f t="shared" si="55"/>
        <v>0.9983752258122528</v>
      </c>
      <c r="R564" s="587"/>
      <c r="S564" s="566"/>
      <c r="T564" s="562"/>
    </row>
    <row r="565" spans="1:20" ht="18.75" customHeight="1">
      <c r="A565" s="332"/>
      <c r="B565" s="332"/>
      <c r="C565" s="332"/>
      <c r="D565" s="332"/>
      <c r="E565" s="332"/>
      <c r="F565" s="332"/>
      <c r="G565" s="334"/>
      <c r="H565" s="338">
        <v>55.4</v>
      </c>
      <c r="I565" s="401">
        <v>0.91915000000000002</v>
      </c>
      <c r="J565" s="593"/>
      <c r="K565" s="331">
        <v>55.4</v>
      </c>
      <c r="L565" s="404">
        <v>0.90166999999999997</v>
      </c>
      <c r="M565" s="334"/>
      <c r="N565" s="332"/>
      <c r="O565" s="561"/>
      <c r="P565" s="352">
        <v>0.55400000000000005</v>
      </c>
      <c r="Q565" s="353">
        <f t="shared" si="55"/>
        <v>0.99837237591836658</v>
      </c>
      <c r="R565" s="587"/>
      <c r="S565" s="566"/>
      <c r="T565" s="562"/>
    </row>
    <row r="566" spans="1:20" ht="18.75" customHeight="1">
      <c r="A566" s="332"/>
      <c r="B566" s="332"/>
      <c r="C566" s="332"/>
      <c r="D566" s="332"/>
      <c r="E566" s="332"/>
      <c r="F566" s="332"/>
      <c r="G566" s="334"/>
      <c r="H566" s="338">
        <v>55.5</v>
      </c>
      <c r="I566" s="401">
        <v>0.91895000000000004</v>
      </c>
      <c r="J566" s="593"/>
      <c r="K566" s="331">
        <v>55.5</v>
      </c>
      <c r="L566" s="404">
        <v>0.90144999999999997</v>
      </c>
      <c r="M566" s="334"/>
      <c r="N566" s="332"/>
      <c r="O566" s="561"/>
      <c r="P566" s="352">
        <v>0.55500000000000005</v>
      </c>
      <c r="Q566" s="353">
        <f t="shared" si="55"/>
        <v>0.99836952602448037</v>
      </c>
      <c r="R566" s="587"/>
      <c r="S566" s="589">
        <f>+(Q571-Q561)/10</f>
        <v>-2.84989388625867E-6</v>
      </c>
      <c r="T566" s="562"/>
    </row>
    <row r="567" spans="1:20" ht="18.75" customHeight="1">
      <c r="A567" s="332"/>
      <c r="B567" s="332"/>
      <c r="C567" s="332"/>
      <c r="D567" s="332"/>
      <c r="E567" s="332"/>
      <c r="F567" s="332"/>
      <c r="G567" s="334"/>
      <c r="H567" s="338">
        <v>55.6</v>
      </c>
      <c r="I567" s="401">
        <v>0.91874</v>
      </c>
      <c r="J567" s="593"/>
      <c r="K567" s="331">
        <v>55.6</v>
      </c>
      <c r="L567" s="404">
        <v>0.90122000000000002</v>
      </c>
      <c r="M567" s="334"/>
      <c r="N567" s="332"/>
      <c r="O567" s="561"/>
      <c r="P567" s="352">
        <v>0.55600000000000005</v>
      </c>
      <c r="Q567" s="353">
        <f t="shared" si="55"/>
        <v>0.99836667613059416</v>
      </c>
      <c r="R567" s="587"/>
      <c r="S567" s="566"/>
      <c r="T567" s="562"/>
    </row>
    <row r="568" spans="1:20" ht="18.75" customHeight="1">
      <c r="A568" s="332"/>
      <c r="B568" s="332"/>
      <c r="C568" s="332"/>
      <c r="D568" s="332"/>
      <c r="E568" s="332"/>
      <c r="F568" s="332"/>
      <c r="G568" s="334"/>
      <c r="H568" s="338">
        <v>55.7</v>
      </c>
      <c r="I568" s="401">
        <v>0.91852</v>
      </c>
      <c r="J568" s="593"/>
      <c r="K568" s="331">
        <v>55.7</v>
      </c>
      <c r="L568" s="404">
        <v>0.90098999999999996</v>
      </c>
      <c r="M568" s="334"/>
      <c r="N568" s="332"/>
      <c r="O568" s="561"/>
      <c r="P568" s="352">
        <v>0.55700000000000005</v>
      </c>
      <c r="Q568" s="353">
        <f t="shared" si="55"/>
        <v>0.99836382623670794</v>
      </c>
      <c r="R568" s="587"/>
      <c r="S568" s="566"/>
      <c r="T568" s="562"/>
    </row>
    <row r="569" spans="1:20" ht="18.75" customHeight="1">
      <c r="A569" s="332"/>
      <c r="B569" s="332"/>
      <c r="C569" s="332"/>
      <c r="D569" s="332"/>
      <c r="E569" s="332"/>
      <c r="F569" s="332"/>
      <c r="G569" s="334"/>
      <c r="H569" s="338">
        <v>55.8</v>
      </c>
      <c r="I569" s="401">
        <v>0.91830999999999996</v>
      </c>
      <c r="J569" s="593"/>
      <c r="K569" s="331">
        <v>55.8</v>
      </c>
      <c r="L569" s="404">
        <v>0.90076000000000001</v>
      </c>
      <c r="M569" s="334"/>
      <c r="N569" s="332"/>
      <c r="O569" s="561"/>
      <c r="P569" s="352">
        <v>0.55800000000000005</v>
      </c>
      <c r="Q569" s="353">
        <f t="shared" si="55"/>
        <v>0.99836097634282173</v>
      </c>
      <c r="R569" s="587"/>
      <c r="S569" s="566"/>
      <c r="T569" s="562"/>
    </row>
    <row r="570" spans="1:20" ht="18.75" customHeight="1">
      <c r="A570" s="332"/>
      <c r="B570" s="332"/>
      <c r="C570" s="332"/>
      <c r="D570" s="332"/>
      <c r="E570" s="332"/>
      <c r="F570" s="332"/>
      <c r="G570" s="334"/>
      <c r="H570" s="338">
        <v>55.9</v>
      </c>
      <c r="I570" s="401">
        <v>0.91810000000000003</v>
      </c>
      <c r="J570" s="593"/>
      <c r="K570" s="331">
        <v>55.9</v>
      </c>
      <c r="L570" s="404">
        <v>0.90054000000000001</v>
      </c>
      <c r="M570" s="334"/>
      <c r="N570" s="332"/>
      <c r="O570" s="561"/>
      <c r="P570" s="352">
        <v>0.55900000000000005</v>
      </c>
      <c r="Q570" s="353">
        <f t="shared" si="55"/>
        <v>0.99835812644893551</v>
      </c>
      <c r="R570" s="587"/>
      <c r="S570" s="566"/>
      <c r="T570" s="562"/>
    </row>
    <row r="571" spans="1:20" ht="18.75" customHeight="1">
      <c r="A571" s="332"/>
      <c r="B571" s="332"/>
      <c r="C571" s="332"/>
      <c r="D571" s="332"/>
      <c r="E571" s="332"/>
      <c r="F571" s="332"/>
      <c r="G571" s="334"/>
      <c r="H571" s="337">
        <v>56</v>
      </c>
      <c r="I571" s="348">
        <v>0.91788999999999998</v>
      </c>
      <c r="J571" s="593"/>
      <c r="K571" s="330">
        <v>56</v>
      </c>
      <c r="L571" s="347">
        <v>0.90031000000000005</v>
      </c>
      <c r="M571" s="334"/>
      <c r="N571" s="332"/>
      <c r="O571" s="561"/>
      <c r="P571" s="350">
        <v>0.56000000000000005</v>
      </c>
      <c r="Q571" s="354">
        <v>0.99835527655504885</v>
      </c>
      <c r="R571" s="587"/>
      <c r="S571" s="566"/>
      <c r="T571" s="562"/>
    </row>
    <row r="572" spans="1:20" ht="18.75" customHeight="1">
      <c r="A572" s="332"/>
      <c r="B572" s="332"/>
      <c r="C572" s="332"/>
      <c r="D572" s="332"/>
      <c r="E572" s="332"/>
      <c r="F572" s="332"/>
      <c r="G572" s="334"/>
      <c r="H572" s="338">
        <v>56.1</v>
      </c>
      <c r="I572" s="401">
        <v>0.91768000000000005</v>
      </c>
      <c r="J572" s="593"/>
      <c r="K572" s="331">
        <v>56.1</v>
      </c>
      <c r="L572" s="404">
        <v>0.90007999999999999</v>
      </c>
      <c r="M572" s="334"/>
      <c r="N572" s="332"/>
      <c r="O572" s="561"/>
      <c r="P572" s="352">
        <v>0.56100000000000005</v>
      </c>
      <c r="Q572" s="353">
        <f>+Q571+$S$576</f>
        <v>0.99835242666116264</v>
      </c>
      <c r="R572" s="587"/>
      <c r="S572" s="566"/>
      <c r="T572" s="562"/>
    </row>
    <row r="573" spans="1:20" ht="18.75" customHeight="1">
      <c r="A573" s="332"/>
      <c r="B573" s="332"/>
      <c r="C573" s="332"/>
      <c r="D573" s="332"/>
      <c r="E573" s="332"/>
      <c r="F573" s="332"/>
      <c r="G573" s="334"/>
      <c r="H573" s="338">
        <v>56.2</v>
      </c>
      <c r="I573" s="401">
        <v>0.91747000000000001</v>
      </c>
      <c r="J573" s="593"/>
      <c r="K573" s="331">
        <v>56.2</v>
      </c>
      <c r="L573" s="404">
        <v>0.89985000000000004</v>
      </c>
      <c r="M573" s="334"/>
      <c r="N573" s="332"/>
      <c r="O573" s="561"/>
      <c r="P573" s="352">
        <v>0.56200000000000006</v>
      </c>
      <c r="Q573" s="353">
        <f t="shared" ref="Q573:Q580" si="56">+Q572+$S$576</f>
        <v>0.99834957676727643</v>
      </c>
      <c r="R573" s="587"/>
      <c r="S573" s="566"/>
      <c r="T573" s="562"/>
    </row>
    <row r="574" spans="1:20" ht="18.75" customHeight="1">
      <c r="A574" s="332"/>
      <c r="B574" s="332"/>
      <c r="C574" s="332"/>
      <c r="D574" s="332"/>
      <c r="E574" s="332"/>
      <c r="F574" s="332"/>
      <c r="G574" s="334"/>
      <c r="H574" s="338">
        <v>56.3</v>
      </c>
      <c r="I574" s="401">
        <v>0.91725000000000001</v>
      </c>
      <c r="J574" s="593"/>
      <c r="K574" s="331">
        <v>56.3</v>
      </c>
      <c r="L574" s="404">
        <v>0.89961999999999998</v>
      </c>
      <c r="M574" s="334"/>
      <c r="N574" s="332"/>
      <c r="O574" s="561"/>
      <c r="P574" s="352">
        <v>0.56299999999999994</v>
      </c>
      <c r="Q574" s="353">
        <f t="shared" si="56"/>
        <v>0.99834672687339021</v>
      </c>
      <c r="R574" s="587"/>
      <c r="S574" s="566"/>
      <c r="T574" s="562"/>
    </row>
    <row r="575" spans="1:20" ht="18.75" customHeight="1">
      <c r="A575" s="332"/>
      <c r="B575" s="332"/>
      <c r="C575" s="332"/>
      <c r="D575" s="332"/>
      <c r="E575" s="332"/>
      <c r="F575" s="332"/>
      <c r="G575" s="334"/>
      <c r="H575" s="338">
        <v>56.4</v>
      </c>
      <c r="I575" s="401">
        <v>0.91703999999999997</v>
      </c>
      <c r="J575" s="593"/>
      <c r="K575" s="331">
        <v>56.4</v>
      </c>
      <c r="L575" s="404">
        <v>0.89939000000000002</v>
      </c>
      <c r="M575" s="334"/>
      <c r="N575" s="332"/>
      <c r="O575" s="561"/>
      <c r="P575" s="352">
        <v>0.56399999999999995</v>
      </c>
      <c r="Q575" s="353">
        <f t="shared" si="56"/>
        <v>0.998343876979504</v>
      </c>
      <c r="R575" s="587"/>
      <c r="S575" s="566"/>
      <c r="T575" s="562"/>
    </row>
    <row r="576" spans="1:20" ht="18.75" customHeight="1">
      <c r="A576" s="332"/>
      <c r="B576" s="332"/>
      <c r="C576" s="332"/>
      <c r="D576" s="332"/>
      <c r="E576" s="332"/>
      <c r="F576" s="332"/>
      <c r="G576" s="334"/>
      <c r="H576" s="338">
        <v>56.5</v>
      </c>
      <c r="I576" s="401">
        <v>0.91681999999999997</v>
      </c>
      <c r="J576" s="593"/>
      <c r="K576" s="331">
        <v>56.5</v>
      </c>
      <c r="L576" s="404">
        <v>0.89917000000000002</v>
      </c>
      <c r="M576" s="334"/>
      <c r="N576" s="332"/>
      <c r="O576" s="561"/>
      <c r="P576" s="352">
        <v>0.56499999999999995</v>
      </c>
      <c r="Q576" s="353">
        <f t="shared" si="56"/>
        <v>0.99834102708561778</v>
      </c>
      <c r="R576" s="587"/>
      <c r="S576" s="589">
        <f>+(Q581-Q571)/10</f>
        <v>-2.84989388625867E-6</v>
      </c>
      <c r="T576" s="562"/>
    </row>
    <row r="577" spans="1:20" ht="18.75" customHeight="1">
      <c r="A577" s="332"/>
      <c r="B577" s="332"/>
      <c r="C577" s="332"/>
      <c r="D577" s="332"/>
      <c r="E577" s="332"/>
      <c r="F577" s="332"/>
      <c r="G577" s="334"/>
      <c r="H577" s="338">
        <v>56.6</v>
      </c>
      <c r="I577" s="401">
        <v>0.91661000000000004</v>
      </c>
      <c r="J577" s="593"/>
      <c r="K577" s="331">
        <v>56.6</v>
      </c>
      <c r="L577" s="404">
        <v>0.89893999999999996</v>
      </c>
      <c r="M577" s="334"/>
      <c r="N577" s="332"/>
      <c r="O577" s="561"/>
      <c r="P577" s="352">
        <v>0.56599999999999995</v>
      </c>
      <c r="Q577" s="353">
        <f t="shared" si="56"/>
        <v>0.99833817719173157</v>
      </c>
      <c r="R577" s="587"/>
      <c r="S577" s="566"/>
      <c r="T577" s="562"/>
    </row>
    <row r="578" spans="1:20" ht="18.75" customHeight="1">
      <c r="A578" s="332"/>
      <c r="B578" s="332"/>
      <c r="C578" s="332"/>
      <c r="D578" s="332"/>
      <c r="E578" s="332"/>
      <c r="F578" s="332"/>
      <c r="G578" s="334"/>
      <c r="H578" s="338">
        <v>56.7</v>
      </c>
      <c r="I578" s="401">
        <v>0.91639000000000004</v>
      </c>
      <c r="J578" s="593"/>
      <c r="K578" s="331">
        <v>56.7</v>
      </c>
      <c r="L578" s="404">
        <v>0.89871000000000001</v>
      </c>
      <c r="M578" s="334"/>
      <c r="N578" s="332"/>
      <c r="O578" s="561"/>
      <c r="P578" s="352">
        <v>0.56699999999999995</v>
      </c>
      <c r="Q578" s="353">
        <f t="shared" si="56"/>
        <v>0.99833532729784535</v>
      </c>
      <c r="R578" s="587"/>
      <c r="S578" s="566"/>
      <c r="T578" s="562"/>
    </row>
    <row r="579" spans="1:20" ht="18.75" customHeight="1">
      <c r="A579" s="332"/>
      <c r="B579" s="332"/>
      <c r="C579" s="332"/>
      <c r="D579" s="332"/>
      <c r="E579" s="332"/>
      <c r="F579" s="332"/>
      <c r="G579" s="334"/>
      <c r="H579" s="338">
        <v>56.8</v>
      </c>
      <c r="I579" s="401">
        <v>0.91617999999999999</v>
      </c>
      <c r="J579" s="593"/>
      <c r="K579" s="331">
        <v>56.8</v>
      </c>
      <c r="L579" s="404">
        <v>0.89847999999999995</v>
      </c>
      <c r="M579" s="334"/>
      <c r="N579" s="332"/>
      <c r="O579" s="561"/>
      <c r="P579" s="352">
        <v>0.56799999999999995</v>
      </c>
      <c r="Q579" s="353">
        <f t="shared" si="56"/>
        <v>0.99833247740395914</v>
      </c>
      <c r="R579" s="587"/>
      <c r="S579" s="566"/>
      <c r="T579" s="562"/>
    </row>
    <row r="580" spans="1:20" ht="18.75" customHeight="1">
      <c r="A580" s="332"/>
      <c r="B580" s="332"/>
      <c r="C580" s="332"/>
      <c r="D580" s="332"/>
      <c r="E580" s="332"/>
      <c r="F580" s="332"/>
      <c r="G580" s="334"/>
      <c r="H580" s="338">
        <v>56.9</v>
      </c>
      <c r="I580" s="401">
        <v>0.91596999999999995</v>
      </c>
      <c r="J580" s="593"/>
      <c r="K580" s="331">
        <v>56.9</v>
      </c>
      <c r="L580" s="404">
        <v>0.89824999999999999</v>
      </c>
      <c r="M580" s="334"/>
      <c r="N580" s="332"/>
      <c r="O580" s="561"/>
      <c r="P580" s="352">
        <v>0.56899999999999995</v>
      </c>
      <c r="Q580" s="353">
        <f t="shared" si="56"/>
        <v>0.99832962751007293</v>
      </c>
      <c r="R580" s="587"/>
      <c r="S580" s="566"/>
      <c r="T580" s="562"/>
    </row>
    <row r="581" spans="1:20" ht="18.75" customHeight="1">
      <c r="A581" s="332"/>
      <c r="B581" s="332"/>
      <c r="C581" s="332"/>
      <c r="D581" s="332"/>
      <c r="E581" s="332"/>
      <c r="F581" s="332"/>
      <c r="G581" s="334"/>
      <c r="H581" s="337">
        <v>57</v>
      </c>
      <c r="I581" s="348">
        <v>0.91574999999999995</v>
      </c>
      <c r="J581" s="593"/>
      <c r="K581" s="330">
        <v>57</v>
      </c>
      <c r="L581" s="347">
        <v>0.89802999999999999</v>
      </c>
      <c r="M581" s="334"/>
      <c r="N581" s="332"/>
      <c r="O581" s="561"/>
      <c r="P581" s="350">
        <v>0.56999999999999995</v>
      </c>
      <c r="Q581" s="354">
        <v>0.99832677761618627</v>
      </c>
      <c r="R581" s="587"/>
      <c r="S581" s="566"/>
      <c r="T581" s="562"/>
    </row>
    <row r="582" spans="1:20" ht="18.75" customHeight="1">
      <c r="A582" s="332"/>
      <c r="B582" s="332"/>
      <c r="C582" s="332"/>
      <c r="D582" s="332"/>
      <c r="E582" s="332"/>
      <c r="F582" s="332"/>
      <c r="G582" s="334"/>
      <c r="H582" s="338">
        <v>57.1</v>
      </c>
      <c r="I582" s="401">
        <v>0.91554000000000002</v>
      </c>
      <c r="J582" s="593"/>
      <c r="K582" s="331">
        <v>57.1</v>
      </c>
      <c r="L582" s="404">
        <v>0.89780000000000004</v>
      </c>
      <c r="M582" s="334"/>
      <c r="N582" s="332"/>
      <c r="O582" s="561"/>
      <c r="P582" s="352">
        <v>0.57099999999999995</v>
      </c>
      <c r="Q582" s="353">
        <f>+Q581+$S$586</f>
        <v>0.99832297779397017</v>
      </c>
      <c r="R582" s="587"/>
      <c r="S582" s="566"/>
      <c r="T582" s="562"/>
    </row>
    <row r="583" spans="1:20" ht="18.75" customHeight="1">
      <c r="A583" s="332"/>
      <c r="B583" s="332"/>
      <c r="C583" s="332"/>
      <c r="D583" s="332"/>
      <c r="E583" s="332"/>
      <c r="F583" s="332"/>
      <c r="G583" s="334"/>
      <c r="H583" s="338">
        <v>57.2</v>
      </c>
      <c r="I583" s="401">
        <v>0.91532000000000002</v>
      </c>
      <c r="J583" s="593"/>
      <c r="K583" s="331">
        <v>57.2</v>
      </c>
      <c r="L583" s="404">
        <v>0.89756999999999998</v>
      </c>
      <c r="M583" s="334"/>
      <c r="N583" s="332"/>
      <c r="O583" s="561"/>
      <c r="P583" s="352">
        <v>0.57199999999999995</v>
      </c>
      <c r="Q583" s="353">
        <f t="shared" ref="Q583:Q590" si="57">+Q582+$S$586</f>
        <v>0.99831917797175418</v>
      </c>
      <c r="R583" s="587"/>
      <c r="S583" s="566"/>
      <c r="T583" s="562"/>
    </row>
    <row r="584" spans="1:20" ht="18.75" customHeight="1">
      <c r="A584" s="332"/>
      <c r="B584" s="332"/>
      <c r="C584" s="332"/>
      <c r="D584" s="332"/>
      <c r="E584" s="332"/>
      <c r="F584" s="332"/>
      <c r="G584" s="334"/>
      <c r="H584" s="338">
        <v>57.3</v>
      </c>
      <c r="I584" s="401">
        <v>0.91510000000000002</v>
      </c>
      <c r="J584" s="593"/>
      <c r="K584" s="331">
        <v>57.3</v>
      </c>
      <c r="L584" s="404">
        <v>0.89734000000000003</v>
      </c>
      <c r="M584" s="334"/>
      <c r="N584" s="332"/>
      <c r="O584" s="561"/>
      <c r="P584" s="352">
        <v>0.57299999999999995</v>
      </c>
      <c r="Q584" s="353">
        <f t="shared" si="57"/>
        <v>0.99831537814953819</v>
      </c>
      <c r="R584" s="587"/>
      <c r="S584" s="566"/>
      <c r="T584" s="562"/>
    </row>
    <row r="585" spans="1:20" ht="18.75" customHeight="1">
      <c r="A585" s="332"/>
      <c r="B585" s="332"/>
      <c r="C585" s="332"/>
      <c r="D585" s="332"/>
      <c r="E585" s="332"/>
      <c r="F585" s="332"/>
      <c r="G585" s="334"/>
      <c r="H585" s="338">
        <v>57.4</v>
      </c>
      <c r="I585" s="401">
        <v>0.91488999999999998</v>
      </c>
      <c r="J585" s="593"/>
      <c r="K585" s="331">
        <v>57.4</v>
      </c>
      <c r="L585" s="404">
        <v>0.89710999999999996</v>
      </c>
      <c r="M585" s="334"/>
      <c r="N585" s="332"/>
      <c r="O585" s="561"/>
      <c r="P585" s="352">
        <v>0.57399999999999995</v>
      </c>
      <c r="Q585" s="353">
        <f t="shared" si="57"/>
        <v>0.9983115783273222</v>
      </c>
      <c r="R585" s="587"/>
      <c r="S585" s="566"/>
      <c r="T585" s="562"/>
    </row>
    <row r="586" spans="1:20" ht="18.75" customHeight="1">
      <c r="A586" s="332"/>
      <c r="B586" s="332"/>
      <c r="C586" s="332"/>
      <c r="D586" s="332"/>
      <c r="E586" s="332"/>
      <c r="F586" s="332"/>
      <c r="G586" s="334"/>
      <c r="H586" s="338">
        <v>57.5</v>
      </c>
      <c r="I586" s="401">
        <v>0.91466999999999998</v>
      </c>
      <c r="J586" s="593"/>
      <c r="K586" s="331">
        <v>57.5</v>
      </c>
      <c r="L586" s="404">
        <v>0.89688000000000001</v>
      </c>
      <c r="M586" s="334"/>
      <c r="N586" s="332"/>
      <c r="O586" s="561"/>
      <c r="P586" s="352">
        <v>0.57499999999999996</v>
      </c>
      <c r="Q586" s="353">
        <f t="shared" si="57"/>
        <v>0.99830777850510621</v>
      </c>
      <c r="R586" s="587"/>
      <c r="S586" s="589">
        <f>+(Q591-Q581)/10</f>
        <v>-3.7998222160440243E-6</v>
      </c>
      <c r="T586" s="562"/>
    </row>
    <row r="587" spans="1:20" ht="18.75" customHeight="1">
      <c r="A587" s="332"/>
      <c r="B587" s="332"/>
      <c r="C587" s="332"/>
      <c r="D587" s="332"/>
      <c r="E587" s="332"/>
      <c r="F587" s="332"/>
      <c r="G587" s="334"/>
      <c r="H587" s="338">
        <v>57.6</v>
      </c>
      <c r="I587" s="401">
        <v>0.91446000000000005</v>
      </c>
      <c r="J587" s="593"/>
      <c r="K587" s="331">
        <v>57.6</v>
      </c>
      <c r="L587" s="404">
        <v>0.89664999999999995</v>
      </c>
      <c r="M587" s="334"/>
      <c r="N587" s="332"/>
      <c r="O587" s="561"/>
      <c r="P587" s="352">
        <v>0.57599999999999996</v>
      </c>
      <c r="Q587" s="353">
        <f t="shared" si="57"/>
        <v>0.99830397868289023</v>
      </c>
      <c r="R587" s="587"/>
      <c r="S587" s="566"/>
      <c r="T587" s="562"/>
    </row>
    <row r="588" spans="1:20" ht="18.75" customHeight="1">
      <c r="A588" s="332"/>
      <c r="B588" s="332"/>
      <c r="C588" s="332"/>
      <c r="D588" s="332"/>
      <c r="E588" s="332"/>
      <c r="F588" s="332"/>
      <c r="G588" s="334"/>
      <c r="H588" s="338">
        <v>57.7</v>
      </c>
      <c r="I588" s="401">
        <v>0.91424000000000005</v>
      </c>
      <c r="J588" s="593"/>
      <c r="K588" s="331">
        <v>57.7</v>
      </c>
      <c r="L588" s="404">
        <v>0.89642999999999995</v>
      </c>
      <c r="M588" s="334"/>
      <c r="N588" s="332"/>
      <c r="O588" s="561"/>
      <c r="P588" s="352">
        <v>0.57699999999999996</v>
      </c>
      <c r="Q588" s="353">
        <f t="shared" si="57"/>
        <v>0.99830017886067424</v>
      </c>
      <c r="R588" s="587"/>
      <c r="S588" s="566"/>
      <c r="T588" s="562"/>
    </row>
    <row r="589" spans="1:20" ht="18.75" customHeight="1">
      <c r="A589" s="332"/>
      <c r="B589" s="332"/>
      <c r="C589" s="332"/>
      <c r="D589" s="332"/>
      <c r="E589" s="332"/>
      <c r="F589" s="332"/>
      <c r="G589" s="334"/>
      <c r="H589" s="338">
        <v>57.8</v>
      </c>
      <c r="I589" s="401">
        <v>0.91403000000000001</v>
      </c>
      <c r="J589" s="593"/>
      <c r="K589" s="331">
        <v>57.8</v>
      </c>
      <c r="L589" s="404">
        <v>0.8962</v>
      </c>
      <c r="M589" s="334"/>
      <c r="N589" s="332"/>
      <c r="O589" s="561"/>
      <c r="P589" s="352">
        <v>0.57799999999999996</v>
      </c>
      <c r="Q589" s="353">
        <f t="shared" si="57"/>
        <v>0.99829637903845825</v>
      </c>
      <c r="R589" s="587"/>
      <c r="S589" s="566"/>
      <c r="T589" s="562"/>
    </row>
    <row r="590" spans="1:20" ht="18.75" customHeight="1">
      <c r="A590" s="332"/>
      <c r="B590" s="332"/>
      <c r="C590" s="332"/>
      <c r="D590" s="332"/>
      <c r="E590" s="332"/>
      <c r="F590" s="332"/>
      <c r="G590" s="334"/>
      <c r="H590" s="338">
        <v>57.9</v>
      </c>
      <c r="I590" s="401">
        <v>0.91381000000000001</v>
      </c>
      <c r="J590" s="593"/>
      <c r="K590" s="331">
        <v>57.9</v>
      </c>
      <c r="L590" s="404">
        <v>0.89597000000000004</v>
      </c>
      <c r="M590" s="334"/>
      <c r="N590" s="332"/>
      <c r="O590" s="561"/>
      <c r="P590" s="352">
        <v>0.57899999999999996</v>
      </c>
      <c r="Q590" s="353">
        <f t="shared" si="57"/>
        <v>0.99829257921624226</v>
      </c>
      <c r="R590" s="587"/>
      <c r="S590" s="566"/>
      <c r="T590" s="562"/>
    </row>
    <row r="591" spans="1:20" ht="18.75" customHeight="1">
      <c r="A591" s="332"/>
      <c r="B591" s="332"/>
      <c r="C591" s="332"/>
      <c r="D591" s="332"/>
      <c r="E591" s="332"/>
      <c r="F591" s="332"/>
      <c r="G591" s="334"/>
      <c r="H591" s="337">
        <v>58</v>
      </c>
      <c r="I591" s="348">
        <v>0.91357999999999995</v>
      </c>
      <c r="J591" s="593"/>
      <c r="K591" s="330">
        <v>58</v>
      </c>
      <c r="L591" s="347">
        <v>0.89573999999999998</v>
      </c>
      <c r="M591" s="334"/>
      <c r="N591" s="332"/>
      <c r="O591" s="561"/>
      <c r="P591" s="350">
        <v>0.57999999999999996</v>
      </c>
      <c r="Q591" s="354">
        <v>0.99828877939402583</v>
      </c>
      <c r="R591" s="587"/>
      <c r="S591" s="566"/>
      <c r="T591" s="562"/>
    </row>
    <row r="592" spans="1:20" ht="18.75" customHeight="1">
      <c r="A592" s="332"/>
      <c r="B592" s="332"/>
      <c r="C592" s="332"/>
      <c r="D592" s="332"/>
      <c r="E592" s="332"/>
      <c r="F592" s="332"/>
      <c r="G592" s="334"/>
      <c r="H592" s="338">
        <v>58.1</v>
      </c>
      <c r="I592" s="401">
        <v>0.91337000000000002</v>
      </c>
      <c r="J592" s="593"/>
      <c r="K592" s="331">
        <v>58.1</v>
      </c>
      <c r="L592" s="404">
        <v>0.89551000000000003</v>
      </c>
      <c r="M592" s="334"/>
      <c r="N592" s="332"/>
      <c r="O592" s="561"/>
      <c r="P592" s="352">
        <v>0.58099999999999996</v>
      </c>
      <c r="Q592" s="353">
        <f>+Q591+$S$596</f>
        <v>0.99828402964347995</v>
      </c>
      <c r="R592" s="587"/>
      <c r="S592" s="566"/>
      <c r="T592" s="562"/>
    </row>
    <row r="593" spans="1:20" ht="18.75" customHeight="1">
      <c r="A593" s="332"/>
      <c r="B593" s="332"/>
      <c r="C593" s="332"/>
      <c r="D593" s="332"/>
      <c r="E593" s="332"/>
      <c r="F593" s="332"/>
      <c r="G593" s="334"/>
      <c r="H593" s="338">
        <v>58.2</v>
      </c>
      <c r="I593" s="401">
        <v>0.91315000000000002</v>
      </c>
      <c r="J593" s="593"/>
      <c r="K593" s="331">
        <v>58.2</v>
      </c>
      <c r="L593" s="404">
        <v>0.89527999999999996</v>
      </c>
      <c r="M593" s="334"/>
      <c r="N593" s="332"/>
      <c r="O593" s="561"/>
      <c r="P593" s="352">
        <v>0.58199999999999996</v>
      </c>
      <c r="Q593" s="353">
        <f t="shared" ref="Q593:Q600" si="58">+Q592+$S$596</f>
        <v>0.99827927989293408</v>
      </c>
      <c r="R593" s="587"/>
      <c r="S593" s="566"/>
      <c r="T593" s="562"/>
    </row>
    <row r="594" spans="1:20" ht="18.75" customHeight="1">
      <c r="A594" s="332"/>
      <c r="B594" s="332"/>
      <c r="C594" s="332"/>
      <c r="D594" s="332"/>
      <c r="E594" s="332"/>
      <c r="F594" s="332"/>
      <c r="G594" s="334"/>
      <c r="H594" s="338">
        <v>58.3</v>
      </c>
      <c r="I594" s="401">
        <v>0.91293000000000002</v>
      </c>
      <c r="J594" s="593"/>
      <c r="K594" s="331">
        <v>58.3</v>
      </c>
      <c r="L594" s="404">
        <v>0.89505000000000001</v>
      </c>
      <c r="M594" s="334"/>
      <c r="N594" s="332"/>
      <c r="O594" s="561"/>
      <c r="P594" s="352">
        <v>0.58299999999999996</v>
      </c>
      <c r="Q594" s="353">
        <f t="shared" si="58"/>
        <v>0.99827453014238821</v>
      </c>
      <c r="R594" s="587"/>
      <c r="S594" s="566"/>
      <c r="T594" s="562"/>
    </row>
    <row r="595" spans="1:20" ht="18.75" customHeight="1">
      <c r="A595" s="332"/>
      <c r="B595" s="332"/>
      <c r="C595" s="332"/>
      <c r="D595" s="332"/>
      <c r="E595" s="332"/>
      <c r="F595" s="332"/>
      <c r="G595" s="334"/>
      <c r="H595" s="338">
        <v>58.4</v>
      </c>
      <c r="I595" s="401">
        <v>0.91271000000000002</v>
      </c>
      <c r="J595" s="593"/>
      <c r="K595" s="331">
        <v>58.4</v>
      </c>
      <c r="L595" s="404">
        <v>0.89481999999999995</v>
      </c>
      <c r="M595" s="334"/>
      <c r="N595" s="332"/>
      <c r="O595" s="561"/>
      <c r="P595" s="352">
        <v>0.58399999999999996</v>
      </c>
      <c r="Q595" s="353">
        <f t="shared" si="58"/>
        <v>0.99826978039184233</v>
      </c>
      <c r="R595" s="587"/>
      <c r="S595" s="566"/>
      <c r="T595" s="562"/>
    </row>
    <row r="596" spans="1:20" ht="18.75" customHeight="1">
      <c r="A596" s="332"/>
      <c r="B596" s="332"/>
      <c r="C596" s="332"/>
      <c r="D596" s="332"/>
      <c r="E596" s="332"/>
      <c r="F596" s="332"/>
      <c r="G596" s="334"/>
      <c r="H596" s="338">
        <v>58.5</v>
      </c>
      <c r="I596" s="401">
        <v>0.91249000000000002</v>
      </c>
      <c r="J596" s="593"/>
      <c r="K596" s="331">
        <v>58.5</v>
      </c>
      <c r="L596" s="404">
        <v>0.89459</v>
      </c>
      <c r="M596" s="334"/>
      <c r="N596" s="332"/>
      <c r="O596" s="561"/>
      <c r="P596" s="352">
        <v>0.58499999999999996</v>
      </c>
      <c r="Q596" s="353">
        <f t="shared" si="58"/>
        <v>0.99826503064129646</v>
      </c>
      <c r="R596" s="587"/>
      <c r="S596" s="589">
        <f>+(Q601-Q591)/10</f>
        <v>-4.7497505458737876E-6</v>
      </c>
      <c r="T596" s="562"/>
    </row>
    <row r="597" spans="1:20" ht="18.75" customHeight="1">
      <c r="A597" s="332"/>
      <c r="B597" s="332"/>
      <c r="C597" s="332"/>
      <c r="D597" s="332"/>
      <c r="E597" s="332"/>
      <c r="F597" s="332"/>
      <c r="G597" s="334"/>
      <c r="H597" s="338">
        <v>58.6</v>
      </c>
      <c r="I597" s="401">
        <v>0.91227000000000003</v>
      </c>
      <c r="J597" s="593"/>
      <c r="K597" s="331">
        <v>58.6</v>
      </c>
      <c r="L597" s="404">
        <v>0.89436000000000004</v>
      </c>
      <c r="M597" s="334"/>
      <c r="N597" s="332"/>
      <c r="O597" s="561"/>
      <c r="P597" s="352">
        <v>0.58599999999999997</v>
      </c>
      <c r="Q597" s="353">
        <f t="shared" si="58"/>
        <v>0.99826028089075058</v>
      </c>
      <c r="R597" s="587"/>
      <c r="S597" s="566"/>
      <c r="T597" s="562"/>
    </row>
    <row r="598" spans="1:20" ht="18.75" customHeight="1">
      <c r="A598" s="332"/>
      <c r="B598" s="332"/>
      <c r="C598" s="332"/>
      <c r="D598" s="332"/>
      <c r="E598" s="332"/>
      <c r="F598" s="332"/>
      <c r="G598" s="334"/>
      <c r="H598" s="338">
        <v>58.7</v>
      </c>
      <c r="I598" s="401">
        <v>0.91205999999999998</v>
      </c>
      <c r="J598" s="593"/>
      <c r="K598" s="331">
        <v>58.7</v>
      </c>
      <c r="L598" s="404">
        <v>0.89412999999999998</v>
      </c>
      <c r="M598" s="334"/>
      <c r="N598" s="332"/>
      <c r="O598" s="561"/>
      <c r="P598" s="352">
        <v>0.58699999999999997</v>
      </c>
      <c r="Q598" s="353">
        <f t="shared" si="58"/>
        <v>0.99825553114020471</v>
      </c>
      <c r="R598" s="587"/>
      <c r="S598" s="566"/>
      <c r="T598" s="562"/>
    </row>
    <row r="599" spans="1:20" ht="18.75" customHeight="1">
      <c r="A599" s="332"/>
      <c r="B599" s="332"/>
      <c r="C599" s="332"/>
      <c r="D599" s="332"/>
      <c r="E599" s="332"/>
      <c r="F599" s="332"/>
      <c r="G599" s="334"/>
      <c r="H599" s="338">
        <v>58.8</v>
      </c>
      <c r="I599" s="401">
        <v>0.91183000000000003</v>
      </c>
      <c r="J599" s="593"/>
      <c r="K599" s="331">
        <v>58.8</v>
      </c>
      <c r="L599" s="404">
        <v>0.89390000000000003</v>
      </c>
      <c r="M599" s="334"/>
      <c r="N599" s="332"/>
      <c r="O599" s="561"/>
      <c r="P599" s="352">
        <v>0.58799999999999997</v>
      </c>
      <c r="Q599" s="353">
        <f t="shared" si="58"/>
        <v>0.99825078138965884</v>
      </c>
      <c r="R599" s="587"/>
      <c r="S599" s="566"/>
      <c r="T599" s="562"/>
    </row>
    <row r="600" spans="1:20" ht="18.75" customHeight="1">
      <c r="A600" s="332"/>
      <c r="B600" s="332"/>
      <c r="C600" s="332"/>
      <c r="D600" s="332"/>
      <c r="E600" s="332"/>
      <c r="F600" s="332"/>
      <c r="G600" s="334"/>
      <c r="H600" s="338">
        <v>58.9</v>
      </c>
      <c r="I600" s="401">
        <v>0.91159999999999997</v>
      </c>
      <c r="J600" s="593"/>
      <c r="K600" s="331">
        <v>58.9</v>
      </c>
      <c r="L600" s="404">
        <v>0.89366999999999996</v>
      </c>
      <c r="M600" s="334"/>
      <c r="N600" s="332"/>
      <c r="O600" s="561"/>
      <c r="P600" s="352">
        <v>0.58899999999999997</v>
      </c>
      <c r="Q600" s="353">
        <f t="shared" si="58"/>
        <v>0.99824603163911296</v>
      </c>
      <c r="R600" s="587"/>
      <c r="S600" s="566"/>
      <c r="T600" s="562"/>
    </row>
    <row r="601" spans="1:20" ht="18.75" customHeight="1">
      <c r="A601" s="332"/>
      <c r="B601" s="332"/>
      <c r="C601" s="332"/>
      <c r="D601" s="332"/>
      <c r="E601" s="332"/>
      <c r="F601" s="332"/>
      <c r="G601" s="334"/>
      <c r="H601" s="337">
        <v>59</v>
      </c>
      <c r="I601" s="348">
        <v>0.91137999999999997</v>
      </c>
      <c r="J601" s="593"/>
      <c r="K601" s="330">
        <v>59</v>
      </c>
      <c r="L601" s="347">
        <v>0.89344000000000001</v>
      </c>
      <c r="M601" s="334"/>
      <c r="N601" s="332"/>
      <c r="O601" s="561"/>
      <c r="P601" s="350">
        <v>0.59</v>
      </c>
      <c r="Q601" s="354">
        <v>0.99824128188856709</v>
      </c>
      <c r="R601" s="587"/>
      <c r="S601" s="566"/>
      <c r="T601" s="562"/>
    </row>
    <row r="602" spans="1:20" ht="18.75" customHeight="1">
      <c r="A602" s="332"/>
      <c r="B602" s="332"/>
      <c r="C602" s="332"/>
      <c r="D602" s="332"/>
      <c r="E602" s="332"/>
      <c r="F602" s="332"/>
      <c r="G602" s="334"/>
      <c r="H602" s="338">
        <v>59.1</v>
      </c>
      <c r="I602" s="401">
        <v>0.91115999999999997</v>
      </c>
      <c r="J602" s="593"/>
      <c r="K602" s="331">
        <v>59.1</v>
      </c>
      <c r="L602" s="404">
        <v>0.89320999999999995</v>
      </c>
      <c r="M602" s="334"/>
      <c r="N602" s="332"/>
      <c r="O602" s="561"/>
      <c r="P602" s="352">
        <v>0.59099999999999997</v>
      </c>
      <c r="Q602" s="353">
        <f>+Q601+$S$606</f>
        <v>0.99823653213802122</v>
      </c>
      <c r="R602" s="587"/>
      <c r="S602" s="566"/>
      <c r="T602" s="562"/>
    </row>
    <row r="603" spans="1:20" ht="18.75" customHeight="1">
      <c r="A603" s="332"/>
      <c r="B603" s="332"/>
      <c r="C603" s="332"/>
      <c r="D603" s="332"/>
      <c r="E603" s="332"/>
      <c r="F603" s="332"/>
      <c r="G603" s="334"/>
      <c r="H603" s="338">
        <v>59.2</v>
      </c>
      <c r="I603" s="401">
        <v>0.91093999999999997</v>
      </c>
      <c r="J603" s="593"/>
      <c r="K603" s="331">
        <v>59.2</v>
      </c>
      <c r="L603" s="404">
        <v>0.89298</v>
      </c>
      <c r="M603" s="334"/>
      <c r="N603" s="332"/>
      <c r="O603" s="561"/>
      <c r="P603" s="352">
        <v>0.59199999999999997</v>
      </c>
      <c r="Q603" s="353">
        <f t="shared" ref="Q603:Q610" si="59">+Q602+$S$606</f>
        <v>0.99823178238747534</v>
      </c>
      <c r="R603" s="587"/>
      <c r="S603" s="566"/>
      <c r="T603" s="562"/>
    </row>
    <row r="604" spans="1:20" ht="18.75" customHeight="1">
      <c r="A604" s="332"/>
      <c r="B604" s="332"/>
      <c r="C604" s="332"/>
      <c r="D604" s="332"/>
      <c r="E604" s="332"/>
      <c r="F604" s="332"/>
      <c r="G604" s="334"/>
      <c r="H604" s="338">
        <v>59.3</v>
      </c>
      <c r="I604" s="401">
        <v>0.91071999999999997</v>
      </c>
      <c r="J604" s="593"/>
      <c r="K604" s="331">
        <v>59.3</v>
      </c>
      <c r="L604" s="404">
        <v>0.89275000000000004</v>
      </c>
      <c r="M604" s="334"/>
      <c r="N604" s="332"/>
      <c r="O604" s="561"/>
      <c r="P604" s="352">
        <v>0.59299999999999997</v>
      </c>
      <c r="Q604" s="353">
        <f t="shared" si="59"/>
        <v>0.99822703263692947</v>
      </c>
      <c r="R604" s="587"/>
      <c r="S604" s="566"/>
      <c r="T604" s="562"/>
    </row>
    <row r="605" spans="1:20" ht="18.75" customHeight="1">
      <c r="A605" s="332"/>
      <c r="B605" s="332"/>
      <c r="C605" s="332"/>
      <c r="D605" s="332"/>
      <c r="E605" s="332"/>
      <c r="F605" s="332"/>
      <c r="G605" s="334"/>
      <c r="H605" s="338">
        <v>59.4</v>
      </c>
      <c r="I605" s="401">
        <v>0.91049999999999998</v>
      </c>
      <c r="J605" s="593"/>
      <c r="K605" s="331">
        <v>59.4</v>
      </c>
      <c r="L605" s="404">
        <v>0.89251999999999998</v>
      </c>
      <c r="M605" s="334"/>
      <c r="N605" s="332"/>
      <c r="O605" s="561"/>
      <c r="P605" s="352">
        <v>0.59399999999999997</v>
      </c>
      <c r="Q605" s="353">
        <f t="shared" si="59"/>
        <v>0.99822228288638359</v>
      </c>
      <c r="R605" s="587"/>
      <c r="S605" s="566"/>
      <c r="T605" s="562"/>
    </row>
    <row r="606" spans="1:20" ht="18.75" customHeight="1">
      <c r="A606" s="332"/>
      <c r="B606" s="332"/>
      <c r="C606" s="332"/>
      <c r="D606" s="332"/>
      <c r="E606" s="332"/>
      <c r="F606" s="332"/>
      <c r="G606" s="334"/>
      <c r="H606" s="338">
        <v>59.5</v>
      </c>
      <c r="I606" s="401">
        <v>0.91027000000000002</v>
      </c>
      <c r="J606" s="593"/>
      <c r="K606" s="331">
        <v>59.5</v>
      </c>
      <c r="L606" s="404">
        <v>0.89229000000000003</v>
      </c>
      <c r="M606" s="334"/>
      <c r="N606" s="332"/>
      <c r="O606" s="561"/>
      <c r="P606" s="352">
        <v>0.59499999999999997</v>
      </c>
      <c r="Q606" s="353">
        <f t="shared" si="59"/>
        <v>0.99821753313583772</v>
      </c>
      <c r="R606" s="587"/>
      <c r="S606" s="589">
        <f>+(Q611-Q601)/10</f>
        <v>-4.7497505458959918E-6</v>
      </c>
      <c r="T606" s="562"/>
    </row>
    <row r="607" spans="1:20" ht="18.75" customHeight="1">
      <c r="A607" s="332"/>
      <c r="B607" s="332"/>
      <c r="C607" s="332"/>
      <c r="D607" s="332"/>
      <c r="E607" s="332"/>
      <c r="F607" s="332"/>
      <c r="G607" s="334"/>
      <c r="H607" s="338">
        <v>59.6</v>
      </c>
      <c r="I607" s="401">
        <v>0.91005000000000003</v>
      </c>
      <c r="J607" s="593"/>
      <c r="K607" s="331">
        <v>59.6</v>
      </c>
      <c r="L607" s="404">
        <v>0.89205999999999996</v>
      </c>
      <c r="M607" s="334"/>
      <c r="N607" s="332"/>
      <c r="O607" s="561"/>
      <c r="P607" s="352">
        <v>0.59599999999999997</v>
      </c>
      <c r="Q607" s="353">
        <f t="shared" si="59"/>
        <v>0.99821278338529185</v>
      </c>
      <c r="R607" s="587"/>
      <c r="S607" s="566"/>
      <c r="T607" s="562"/>
    </row>
    <row r="608" spans="1:20" ht="18.75" customHeight="1">
      <c r="A608" s="332"/>
      <c r="B608" s="332"/>
      <c r="C608" s="332"/>
      <c r="D608" s="332"/>
      <c r="E608" s="332"/>
      <c r="F608" s="332"/>
      <c r="G608" s="334"/>
      <c r="H608" s="338">
        <v>59.7</v>
      </c>
      <c r="I608" s="401">
        <v>0.90981999999999996</v>
      </c>
      <c r="J608" s="593"/>
      <c r="K608" s="331">
        <v>59.7</v>
      </c>
      <c r="L608" s="404">
        <v>0.89183000000000001</v>
      </c>
      <c r="M608" s="334"/>
      <c r="N608" s="332"/>
      <c r="O608" s="561"/>
      <c r="P608" s="352">
        <v>0.59699999999999998</v>
      </c>
      <c r="Q608" s="353">
        <f t="shared" si="59"/>
        <v>0.99820803363474597</v>
      </c>
      <c r="R608" s="587"/>
      <c r="S608" s="566"/>
      <c r="T608" s="562"/>
    </row>
    <row r="609" spans="1:20" ht="18.75" customHeight="1">
      <c r="A609" s="332"/>
      <c r="B609" s="332"/>
      <c r="C609" s="332"/>
      <c r="D609" s="332"/>
      <c r="E609" s="332"/>
      <c r="F609" s="332"/>
      <c r="G609" s="334"/>
      <c r="H609" s="338">
        <v>59.8</v>
      </c>
      <c r="I609" s="401">
        <v>0.90959999999999996</v>
      </c>
      <c r="J609" s="593"/>
      <c r="K609" s="331">
        <v>59.8</v>
      </c>
      <c r="L609" s="404">
        <v>0.89159999999999995</v>
      </c>
      <c r="M609" s="334"/>
      <c r="N609" s="332"/>
      <c r="O609" s="561"/>
      <c r="P609" s="352">
        <v>0.59799999999999998</v>
      </c>
      <c r="Q609" s="353">
        <f t="shared" si="59"/>
        <v>0.9982032838842001</v>
      </c>
      <c r="R609" s="587"/>
      <c r="S609" s="566"/>
      <c r="T609" s="562"/>
    </row>
    <row r="610" spans="1:20" ht="18.75" customHeight="1" thickBot="1">
      <c r="A610" s="332"/>
      <c r="B610" s="332"/>
      <c r="C610" s="332"/>
      <c r="D610" s="332"/>
      <c r="E610" s="332"/>
      <c r="F610" s="332"/>
      <c r="G610" s="334"/>
      <c r="H610" s="338">
        <v>59.9</v>
      </c>
      <c r="I610" s="401">
        <v>0.90937999999999997</v>
      </c>
      <c r="J610" s="593"/>
      <c r="K610" s="331">
        <v>59.9</v>
      </c>
      <c r="L610" s="404">
        <v>0.89137</v>
      </c>
      <c r="M610" s="334"/>
      <c r="N610" s="332"/>
      <c r="O610" s="561"/>
      <c r="P610" s="352">
        <v>0.59899999999999998</v>
      </c>
      <c r="Q610" s="353">
        <f t="shared" si="59"/>
        <v>0.99819853413365423</v>
      </c>
      <c r="R610" s="587"/>
      <c r="S610" s="566"/>
      <c r="T610" s="562"/>
    </row>
    <row r="611" spans="1:20" ht="18.75" customHeight="1">
      <c r="A611" s="332"/>
      <c r="B611" s="332"/>
      <c r="C611" s="332"/>
      <c r="D611" s="332"/>
      <c r="E611" s="332"/>
      <c r="F611" s="332"/>
      <c r="G611" s="334"/>
      <c r="H611" s="337">
        <v>60</v>
      </c>
      <c r="I611" s="348">
        <v>0.90915999999999997</v>
      </c>
      <c r="J611" s="592" t="s">
        <v>284</v>
      </c>
      <c r="K611" s="330">
        <v>60</v>
      </c>
      <c r="L611" s="347">
        <v>0.89112999999999998</v>
      </c>
      <c r="M611" s="334"/>
      <c r="N611" s="332"/>
      <c r="O611" s="561"/>
      <c r="P611" s="350">
        <v>0.6</v>
      </c>
      <c r="Q611" s="354">
        <v>0.99819378438310813</v>
      </c>
      <c r="R611" s="587"/>
      <c r="S611" s="566"/>
      <c r="T611" s="566" t="s">
        <v>224</v>
      </c>
    </row>
    <row r="612" spans="1:20" ht="18.75" customHeight="1">
      <c r="A612" s="332"/>
      <c r="B612" s="332"/>
      <c r="C612" s="332"/>
      <c r="D612" s="332"/>
      <c r="E612" s="332"/>
      <c r="F612" s="332"/>
      <c r="G612" s="334"/>
      <c r="H612" s="338">
        <v>60.1</v>
      </c>
      <c r="I612" s="401">
        <v>0.90893000000000002</v>
      </c>
      <c r="J612" s="593"/>
      <c r="K612" s="331">
        <v>60.1</v>
      </c>
      <c r="L612" s="404">
        <v>0.89090000000000003</v>
      </c>
      <c r="M612" s="334"/>
      <c r="N612" s="332"/>
      <c r="O612" s="561"/>
      <c r="P612" s="352">
        <v>0.60099999999999998</v>
      </c>
      <c r="Q612" s="353">
        <f>+Q611+$S$616</f>
        <v>0.99819063929036822</v>
      </c>
      <c r="R612" s="587"/>
      <c r="S612" s="566"/>
      <c r="T612" s="562"/>
    </row>
    <row r="613" spans="1:20" ht="18.75" customHeight="1">
      <c r="A613" s="332"/>
      <c r="B613" s="332"/>
      <c r="C613" s="332"/>
      <c r="D613" s="332"/>
      <c r="E613" s="332"/>
      <c r="F613" s="332"/>
      <c r="G613" s="334"/>
      <c r="H613" s="338">
        <v>60.2</v>
      </c>
      <c r="I613" s="401">
        <v>0.90871000000000002</v>
      </c>
      <c r="J613" s="593"/>
      <c r="K613" s="331">
        <v>60.2</v>
      </c>
      <c r="L613" s="404">
        <v>0.89066999999999996</v>
      </c>
      <c r="M613" s="334"/>
      <c r="N613" s="332"/>
      <c r="O613" s="561"/>
      <c r="P613" s="352">
        <v>0.60199999999999998</v>
      </c>
      <c r="Q613" s="353">
        <f t="shared" ref="Q613:Q620" si="60">+Q612+$S$616</f>
        <v>0.99818749419762831</v>
      </c>
      <c r="R613" s="587"/>
      <c r="S613" s="566"/>
      <c r="T613" s="562"/>
    </row>
    <row r="614" spans="1:20" ht="18.75" customHeight="1">
      <c r="A614" s="332"/>
      <c r="B614" s="332"/>
      <c r="C614" s="332"/>
      <c r="D614" s="332"/>
      <c r="E614" s="332"/>
      <c r="F614" s="332"/>
      <c r="G614" s="334"/>
      <c r="H614" s="338">
        <v>60.3</v>
      </c>
      <c r="I614" s="401">
        <v>0.90847999999999995</v>
      </c>
      <c r="J614" s="593"/>
      <c r="K614" s="331">
        <v>60.3</v>
      </c>
      <c r="L614" s="404">
        <v>0.89044000000000001</v>
      </c>
      <c r="M614" s="334"/>
      <c r="N614" s="332"/>
      <c r="O614" s="561"/>
      <c r="P614" s="352">
        <v>0.60299999999999998</v>
      </c>
      <c r="Q614" s="353">
        <f t="shared" si="60"/>
        <v>0.9981843491048884</v>
      </c>
      <c r="R614" s="587"/>
      <c r="S614" s="566"/>
      <c r="T614" s="562"/>
    </row>
    <row r="615" spans="1:20" ht="18.75" customHeight="1">
      <c r="A615" s="332"/>
      <c r="B615" s="332"/>
      <c r="C615" s="332"/>
      <c r="D615" s="332"/>
      <c r="E615" s="332"/>
      <c r="F615" s="332"/>
      <c r="G615" s="334"/>
      <c r="H615" s="338">
        <v>60.4</v>
      </c>
      <c r="I615" s="401">
        <v>0.90825999999999996</v>
      </c>
      <c r="J615" s="593"/>
      <c r="K615" s="331">
        <v>60.4</v>
      </c>
      <c r="L615" s="404">
        <v>0.89020999999999995</v>
      </c>
      <c r="M615" s="334"/>
      <c r="N615" s="332"/>
      <c r="O615" s="561"/>
      <c r="P615" s="352">
        <v>0.60399999999999998</v>
      </c>
      <c r="Q615" s="353">
        <f t="shared" si="60"/>
        <v>0.99818120401214849</v>
      </c>
      <c r="R615" s="587"/>
      <c r="S615" s="566"/>
      <c r="T615" s="562"/>
    </row>
    <row r="616" spans="1:20" ht="18.75" customHeight="1">
      <c r="A616" s="332"/>
      <c r="B616" s="332"/>
      <c r="C616" s="332"/>
      <c r="D616" s="332"/>
      <c r="E616" s="332"/>
      <c r="F616" s="332"/>
      <c r="G616" s="334"/>
      <c r="H616" s="338">
        <v>60.5</v>
      </c>
      <c r="I616" s="401">
        <v>0.90803</v>
      </c>
      <c r="J616" s="593"/>
      <c r="K616" s="331">
        <v>60.5</v>
      </c>
      <c r="L616" s="404">
        <v>0.88997999999999999</v>
      </c>
      <c r="M616" s="334"/>
      <c r="N616" s="332"/>
      <c r="O616" s="561"/>
      <c r="P616" s="352">
        <v>0.60499999999999998</v>
      </c>
      <c r="Q616" s="353">
        <f t="shared" si="60"/>
        <v>0.99817805891940858</v>
      </c>
      <c r="R616" s="587"/>
      <c r="S616" s="589">
        <f>+(Q621-Q611)/10</f>
        <v>-3.145092739953448E-6</v>
      </c>
      <c r="T616" s="562"/>
    </row>
    <row r="617" spans="1:20" ht="18.75" customHeight="1">
      <c r="A617" s="332"/>
      <c r="B617" s="332"/>
      <c r="C617" s="332"/>
      <c r="D617" s="332"/>
      <c r="E617" s="332"/>
      <c r="F617" s="332"/>
      <c r="G617" s="334"/>
      <c r="H617" s="338">
        <v>60.6</v>
      </c>
      <c r="I617" s="401">
        <v>0.90781000000000001</v>
      </c>
      <c r="J617" s="593"/>
      <c r="K617" s="331">
        <v>60.6</v>
      </c>
      <c r="L617" s="404">
        <v>0.88975000000000004</v>
      </c>
      <c r="M617" s="334"/>
      <c r="N617" s="332"/>
      <c r="O617" s="561"/>
      <c r="P617" s="352">
        <v>0.60599999999999998</v>
      </c>
      <c r="Q617" s="353">
        <f t="shared" si="60"/>
        <v>0.99817491382666867</v>
      </c>
      <c r="R617" s="587"/>
      <c r="S617" s="566"/>
      <c r="T617" s="562"/>
    </row>
    <row r="618" spans="1:20" ht="18.75" customHeight="1">
      <c r="A618" s="332"/>
      <c r="B618" s="332"/>
      <c r="C618" s="332"/>
      <c r="D618" s="332"/>
      <c r="E618" s="332"/>
      <c r="F618" s="332"/>
      <c r="G618" s="334"/>
      <c r="H618" s="338">
        <v>60.7</v>
      </c>
      <c r="I618" s="401">
        <v>0.90758000000000005</v>
      </c>
      <c r="J618" s="593"/>
      <c r="K618" s="331">
        <v>60.7</v>
      </c>
      <c r="L618" s="404">
        <v>0.88951000000000002</v>
      </c>
      <c r="M618" s="334"/>
      <c r="N618" s="332"/>
      <c r="O618" s="561"/>
      <c r="P618" s="352">
        <v>0.60699999999999998</v>
      </c>
      <c r="Q618" s="353">
        <f t="shared" si="60"/>
        <v>0.99817176873392877</v>
      </c>
      <c r="R618" s="587"/>
      <c r="S618" s="566"/>
      <c r="T618" s="562"/>
    </row>
    <row r="619" spans="1:20" ht="18.75" customHeight="1">
      <c r="A619" s="332"/>
      <c r="B619" s="332"/>
      <c r="C619" s="332"/>
      <c r="D619" s="332"/>
      <c r="E619" s="332"/>
      <c r="F619" s="332"/>
      <c r="G619" s="334"/>
      <c r="H619" s="338">
        <v>60.8</v>
      </c>
      <c r="I619" s="401">
        <v>0.90736000000000006</v>
      </c>
      <c r="J619" s="593"/>
      <c r="K619" s="331">
        <v>60.8</v>
      </c>
      <c r="L619" s="404">
        <v>0.88927999999999996</v>
      </c>
      <c r="M619" s="334"/>
      <c r="N619" s="332"/>
      <c r="O619" s="561"/>
      <c r="P619" s="352">
        <v>0.60799999999999998</v>
      </c>
      <c r="Q619" s="353">
        <f t="shared" si="60"/>
        <v>0.99816862364118886</v>
      </c>
      <c r="R619" s="587"/>
      <c r="S619" s="566"/>
      <c r="T619" s="562"/>
    </row>
    <row r="620" spans="1:20" ht="18.75" customHeight="1">
      <c r="A620" s="332"/>
      <c r="B620" s="332"/>
      <c r="C620" s="332"/>
      <c r="D620" s="332"/>
      <c r="E620" s="332"/>
      <c r="F620" s="332"/>
      <c r="G620" s="334"/>
      <c r="H620" s="338">
        <v>60.9</v>
      </c>
      <c r="I620" s="401">
        <v>0.90712999999999999</v>
      </c>
      <c r="J620" s="593"/>
      <c r="K620" s="331">
        <v>60.9</v>
      </c>
      <c r="L620" s="404">
        <v>0.88905000000000001</v>
      </c>
      <c r="M620" s="334"/>
      <c r="N620" s="332"/>
      <c r="O620" s="561"/>
      <c r="P620" s="352">
        <v>0.60899999999999999</v>
      </c>
      <c r="Q620" s="353">
        <f t="shared" si="60"/>
        <v>0.99816547854844895</v>
      </c>
      <c r="R620" s="587"/>
      <c r="S620" s="566"/>
      <c r="T620" s="562"/>
    </row>
    <row r="621" spans="1:20" ht="18.75" customHeight="1">
      <c r="A621" s="332"/>
      <c r="B621" s="332"/>
      <c r="C621" s="332"/>
      <c r="D621" s="332"/>
      <c r="E621" s="332"/>
      <c r="F621" s="332"/>
      <c r="G621" s="334"/>
      <c r="H621" s="337">
        <v>61</v>
      </c>
      <c r="I621" s="348">
        <v>0.90690999999999999</v>
      </c>
      <c r="J621" s="593"/>
      <c r="K621" s="330">
        <v>61</v>
      </c>
      <c r="L621" s="347">
        <v>0.88882000000000005</v>
      </c>
      <c r="M621" s="334"/>
      <c r="N621" s="332"/>
      <c r="O621" s="561"/>
      <c r="P621" s="350">
        <v>0.61</v>
      </c>
      <c r="Q621" s="354">
        <v>0.99816233345570859</v>
      </c>
      <c r="R621" s="587"/>
      <c r="S621" s="566"/>
      <c r="T621" s="562"/>
    </row>
    <row r="622" spans="1:20" ht="18.75" customHeight="1">
      <c r="A622" s="332"/>
      <c r="B622" s="332"/>
      <c r="C622" s="332"/>
      <c r="D622" s="332"/>
      <c r="E622" s="332"/>
      <c r="F622" s="332"/>
      <c r="G622" s="334"/>
      <c r="H622" s="338">
        <v>61.1</v>
      </c>
      <c r="I622" s="401">
        <v>0.90668000000000004</v>
      </c>
      <c r="J622" s="593"/>
      <c r="K622" s="331">
        <v>61.1</v>
      </c>
      <c r="L622" s="404">
        <v>0.88858999999999999</v>
      </c>
      <c r="M622" s="334"/>
      <c r="N622" s="332"/>
      <c r="O622" s="561"/>
      <c r="P622" s="352">
        <v>0.61099999999999999</v>
      </c>
      <c r="Q622" s="353">
        <f>+Q621+$S$626</f>
        <v>0.99815918836296869</v>
      </c>
      <c r="R622" s="587"/>
      <c r="S622" s="566"/>
      <c r="T622" s="562"/>
    </row>
    <row r="623" spans="1:20" ht="18.75" customHeight="1">
      <c r="A623" s="332"/>
      <c r="B623" s="332"/>
      <c r="C623" s="332"/>
      <c r="D623" s="332"/>
      <c r="E623" s="332"/>
      <c r="F623" s="332"/>
      <c r="G623" s="334"/>
      <c r="H623" s="338">
        <v>61.2</v>
      </c>
      <c r="I623" s="401">
        <v>0.90646000000000004</v>
      </c>
      <c r="J623" s="593"/>
      <c r="K623" s="331">
        <v>61.2</v>
      </c>
      <c r="L623" s="404">
        <v>0.88836000000000004</v>
      </c>
      <c r="M623" s="334"/>
      <c r="N623" s="332"/>
      <c r="O623" s="561"/>
      <c r="P623" s="352">
        <v>0.61199999999999999</v>
      </c>
      <c r="Q623" s="353">
        <f t="shared" ref="Q623:Q630" si="61">+Q622+$S$626</f>
        <v>0.99815604327022878</v>
      </c>
      <c r="R623" s="587"/>
      <c r="S623" s="566"/>
      <c r="T623" s="562"/>
    </row>
    <row r="624" spans="1:20" ht="18.75" customHeight="1">
      <c r="A624" s="332"/>
      <c r="B624" s="332"/>
      <c r="C624" s="332"/>
      <c r="D624" s="332"/>
      <c r="E624" s="332"/>
      <c r="F624" s="332"/>
      <c r="G624" s="334"/>
      <c r="H624" s="338">
        <v>61.3</v>
      </c>
      <c r="I624" s="401">
        <v>0.90622000000000003</v>
      </c>
      <c r="J624" s="593"/>
      <c r="K624" s="331">
        <v>61.3</v>
      </c>
      <c r="L624" s="404">
        <v>0.88812000000000002</v>
      </c>
      <c r="M624" s="334"/>
      <c r="N624" s="332"/>
      <c r="O624" s="561"/>
      <c r="P624" s="352">
        <v>0.61299999999999999</v>
      </c>
      <c r="Q624" s="353">
        <f t="shared" si="61"/>
        <v>0.99815289817748887</v>
      </c>
      <c r="R624" s="587"/>
      <c r="S624" s="566"/>
      <c r="T624" s="562"/>
    </row>
    <row r="625" spans="1:20" ht="18.75" customHeight="1">
      <c r="A625" s="332"/>
      <c r="B625" s="332"/>
      <c r="C625" s="332"/>
      <c r="D625" s="332"/>
      <c r="E625" s="332"/>
      <c r="F625" s="332"/>
      <c r="G625" s="334"/>
      <c r="H625" s="338">
        <v>61.4</v>
      </c>
      <c r="I625" s="401">
        <v>0.90598999999999996</v>
      </c>
      <c r="J625" s="593"/>
      <c r="K625" s="331">
        <v>61.4</v>
      </c>
      <c r="L625" s="404">
        <v>0.88788999999999996</v>
      </c>
      <c r="M625" s="334"/>
      <c r="N625" s="332"/>
      <c r="O625" s="561"/>
      <c r="P625" s="352">
        <v>0.61399999999999999</v>
      </c>
      <c r="Q625" s="353">
        <f t="shared" si="61"/>
        <v>0.99814975308474896</v>
      </c>
      <c r="R625" s="587"/>
      <c r="S625" s="566"/>
      <c r="T625" s="562"/>
    </row>
    <row r="626" spans="1:20" ht="18.75" customHeight="1">
      <c r="A626" s="332"/>
      <c r="B626" s="332"/>
      <c r="C626" s="332"/>
      <c r="D626" s="332"/>
      <c r="E626" s="332"/>
      <c r="F626" s="332"/>
      <c r="G626" s="334"/>
      <c r="H626" s="338">
        <v>61.5</v>
      </c>
      <c r="I626" s="401">
        <v>0.90576999999999996</v>
      </c>
      <c r="J626" s="593"/>
      <c r="K626" s="331">
        <v>61.5</v>
      </c>
      <c r="L626" s="404">
        <v>0.88766</v>
      </c>
      <c r="M626" s="334"/>
      <c r="N626" s="332"/>
      <c r="O626" s="561"/>
      <c r="P626" s="352">
        <v>0.61499999999999999</v>
      </c>
      <c r="Q626" s="353">
        <f t="shared" si="61"/>
        <v>0.99814660799200905</v>
      </c>
      <c r="R626" s="587"/>
      <c r="S626" s="589">
        <f>+(Q631-Q621)/10</f>
        <v>-3.145092739953448E-6</v>
      </c>
      <c r="T626" s="562"/>
    </row>
    <row r="627" spans="1:20" ht="18.75" customHeight="1">
      <c r="A627" s="332"/>
      <c r="B627" s="332"/>
      <c r="C627" s="332"/>
      <c r="D627" s="332"/>
      <c r="E627" s="332"/>
      <c r="F627" s="332"/>
      <c r="G627" s="334"/>
      <c r="H627" s="338">
        <v>61.6</v>
      </c>
      <c r="I627" s="401">
        <v>0.90554000000000001</v>
      </c>
      <c r="J627" s="593"/>
      <c r="K627" s="331">
        <v>61.6</v>
      </c>
      <c r="L627" s="404">
        <v>0.88743000000000005</v>
      </c>
      <c r="M627" s="334"/>
      <c r="N627" s="332"/>
      <c r="O627" s="561"/>
      <c r="P627" s="352">
        <v>0.61599999999999999</v>
      </c>
      <c r="Q627" s="353">
        <f t="shared" si="61"/>
        <v>0.99814346289926914</v>
      </c>
      <c r="R627" s="587"/>
      <c r="S627" s="566"/>
      <c r="T627" s="562"/>
    </row>
    <row r="628" spans="1:20" ht="18.75" customHeight="1">
      <c r="A628" s="332"/>
      <c r="B628" s="332"/>
      <c r="C628" s="332"/>
      <c r="D628" s="332"/>
      <c r="E628" s="332"/>
      <c r="F628" s="332"/>
      <c r="G628" s="334"/>
      <c r="H628" s="338">
        <v>61.7</v>
      </c>
      <c r="I628" s="401">
        <v>0.90532000000000001</v>
      </c>
      <c r="J628" s="593"/>
      <c r="K628" s="331">
        <v>61.7</v>
      </c>
      <c r="L628" s="404">
        <v>0.88719999999999999</v>
      </c>
      <c r="M628" s="334"/>
      <c r="N628" s="332"/>
      <c r="O628" s="561"/>
      <c r="P628" s="352">
        <v>0.61699999999999999</v>
      </c>
      <c r="Q628" s="353">
        <f t="shared" si="61"/>
        <v>0.99814031780652923</v>
      </c>
      <c r="R628" s="587"/>
      <c r="S628" s="566"/>
      <c r="T628" s="562"/>
    </row>
    <row r="629" spans="1:20" ht="18.75" customHeight="1">
      <c r="A629" s="332"/>
      <c r="B629" s="332"/>
      <c r="C629" s="332"/>
      <c r="D629" s="332"/>
      <c r="E629" s="332"/>
      <c r="F629" s="332"/>
      <c r="G629" s="334"/>
      <c r="H629" s="338">
        <v>61.8</v>
      </c>
      <c r="I629" s="401">
        <v>0.90508999999999995</v>
      </c>
      <c r="J629" s="593"/>
      <c r="K629" s="331">
        <v>61.8</v>
      </c>
      <c r="L629" s="404">
        <v>0.88695999999999997</v>
      </c>
      <c r="M629" s="334"/>
      <c r="N629" s="332"/>
      <c r="O629" s="561"/>
      <c r="P629" s="352">
        <v>0.61799999999999999</v>
      </c>
      <c r="Q629" s="353">
        <f t="shared" si="61"/>
        <v>0.99813717271378932</v>
      </c>
      <c r="R629" s="587"/>
      <c r="S629" s="566"/>
      <c r="T629" s="562"/>
    </row>
    <row r="630" spans="1:20" ht="18.75" customHeight="1">
      <c r="A630" s="332"/>
      <c r="B630" s="332"/>
      <c r="C630" s="332"/>
      <c r="D630" s="332"/>
      <c r="E630" s="332"/>
      <c r="F630" s="332"/>
      <c r="G630" s="334"/>
      <c r="H630" s="338">
        <v>61.9</v>
      </c>
      <c r="I630" s="401">
        <v>0.90486</v>
      </c>
      <c r="J630" s="593"/>
      <c r="K630" s="331">
        <v>61.9</v>
      </c>
      <c r="L630" s="404">
        <v>0.88673000000000002</v>
      </c>
      <c r="M630" s="334"/>
      <c r="N630" s="332"/>
      <c r="O630" s="561"/>
      <c r="P630" s="352">
        <v>0.61899999999999999</v>
      </c>
      <c r="Q630" s="353">
        <f t="shared" si="61"/>
        <v>0.99813402762104941</v>
      </c>
      <c r="R630" s="587"/>
      <c r="S630" s="566"/>
      <c r="T630" s="562"/>
    </row>
    <row r="631" spans="1:20" ht="18.75" customHeight="1">
      <c r="A631" s="332"/>
      <c r="B631" s="332"/>
      <c r="C631" s="332"/>
      <c r="D631" s="332"/>
      <c r="E631" s="332"/>
      <c r="F631" s="332"/>
      <c r="G631" s="334"/>
      <c r="H631" s="337">
        <v>62</v>
      </c>
      <c r="I631" s="348">
        <v>0.90463000000000005</v>
      </c>
      <c r="J631" s="593"/>
      <c r="K631" s="330">
        <v>62</v>
      </c>
      <c r="L631" s="347">
        <v>0.88649999999999995</v>
      </c>
      <c r="M631" s="334"/>
      <c r="N631" s="332"/>
      <c r="O631" s="561"/>
      <c r="P631" s="350">
        <v>0.62</v>
      </c>
      <c r="Q631" s="354">
        <v>0.99813088252830906</v>
      </c>
      <c r="R631" s="587"/>
      <c r="S631" s="566"/>
      <c r="T631" s="562"/>
    </row>
    <row r="632" spans="1:20" ht="18.75" customHeight="1">
      <c r="A632" s="332"/>
      <c r="B632" s="332"/>
      <c r="C632" s="332"/>
      <c r="D632" s="332"/>
      <c r="E632" s="332"/>
      <c r="F632" s="332"/>
      <c r="G632" s="334"/>
      <c r="H632" s="338">
        <v>62.1</v>
      </c>
      <c r="I632" s="401">
        <v>0.90439999999999998</v>
      </c>
      <c r="J632" s="593"/>
      <c r="K632" s="331">
        <v>62.1</v>
      </c>
      <c r="L632" s="404">
        <v>0.88626000000000005</v>
      </c>
      <c r="M632" s="334"/>
      <c r="N632" s="332"/>
      <c r="O632" s="561"/>
      <c r="P632" s="352">
        <v>0.621</v>
      </c>
      <c r="Q632" s="353">
        <f>+Q631+$S$636</f>
        <v>0.99812818098597444</v>
      </c>
      <c r="R632" s="587"/>
      <c r="S632" s="566"/>
      <c r="T632" s="562"/>
    </row>
    <row r="633" spans="1:20" ht="18.75" customHeight="1">
      <c r="A633" s="332"/>
      <c r="B633" s="332"/>
      <c r="C633" s="332"/>
      <c r="D633" s="332"/>
      <c r="E633" s="332"/>
      <c r="F633" s="332"/>
      <c r="G633" s="334"/>
      <c r="H633" s="338">
        <v>62.2</v>
      </c>
      <c r="I633" s="401">
        <v>0.90417000000000003</v>
      </c>
      <c r="J633" s="593"/>
      <c r="K633" s="331">
        <v>62.2</v>
      </c>
      <c r="L633" s="404">
        <v>0.88602999999999998</v>
      </c>
      <c r="M633" s="334"/>
      <c r="N633" s="332"/>
      <c r="O633" s="561"/>
      <c r="P633" s="352">
        <v>0.622</v>
      </c>
      <c r="Q633" s="353">
        <f t="shared" ref="Q633:Q640" si="62">+Q632+$S$636</f>
        <v>0.99812547944363983</v>
      </c>
      <c r="R633" s="587"/>
      <c r="S633" s="566"/>
      <c r="T633" s="562"/>
    </row>
    <row r="634" spans="1:20" ht="18.75" customHeight="1">
      <c r="A634" s="332"/>
      <c r="B634" s="332"/>
      <c r="C634" s="332"/>
      <c r="D634" s="332"/>
      <c r="E634" s="332"/>
      <c r="F634" s="332"/>
      <c r="G634" s="334"/>
      <c r="H634" s="338">
        <v>62.3</v>
      </c>
      <c r="I634" s="401">
        <v>0.90395000000000003</v>
      </c>
      <c r="J634" s="593"/>
      <c r="K634" s="331">
        <v>62.3</v>
      </c>
      <c r="L634" s="404">
        <v>0.88580000000000003</v>
      </c>
      <c r="M634" s="334"/>
      <c r="N634" s="332"/>
      <c r="O634" s="561"/>
      <c r="P634" s="352">
        <v>0.623</v>
      </c>
      <c r="Q634" s="353">
        <f t="shared" si="62"/>
        <v>0.99812277790130521</v>
      </c>
      <c r="R634" s="587"/>
      <c r="S634" s="566"/>
      <c r="T634" s="562"/>
    </row>
    <row r="635" spans="1:20" ht="18.75" customHeight="1">
      <c r="A635" s="332"/>
      <c r="B635" s="332"/>
      <c r="C635" s="332"/>
      <c r="D635" s="332"/>
      <c r="E635" s="332"/>
      <c r="F635" s="332"/>
      <c r="G635" s="334"/>
      <c r="H635" s="338">
        <v>62.4</v>
      </c>
      <c r="I635" s="401">
        <v>0.90371000000000001</v>
      </c>
      <c r="J635" s="593"/>
      <c r="K635" s="331">
        <v>62.4</v>
      </c>
      <c r="L635" s="404">
        <v>0.88556999999999997</v>
      </c>
      <c r="M635" s="334"/>
      <c r="N635" s="332"/>
      <c r="O635" s="561"/>
      <c r="P635" s="352">
        <v>0.624</v>
      </c>
      <c r="Q635" s="353">
        <f t="shared" si="62"/>
        <v>0.9981200763589706</v>
      </c>
      <c r="R635" s="587"/>
      <c r="S635" s="566"/>
      <c r="T635" s="562"/>
    </row>
    <row r="636" spans="1:20" ht="18.75" customHeight="1">
      <c r="A636" s="332"/>
      <c r="B636" s="332"/>
      <c r="C636" s="332"/>
      <c r="D636" s="332"/>
      <c r="E636" s="332"/>
      <c r="F636" s="332"/>
      <c r="G636" s="334"/>
      <c r="H636" s="338">
        <v>62.5</v>
      </c>
      <c r="I636" s="401">
        <v>0.90347999999999995</v>
      </c>
      <c r="J636" s="593"/>
      <c r="K636" s="331">
        <v>62.5</v>
      </c>
      <c r="L636" s="404">
        <v>0.88532999999999995</v>
      </c>
      <c r="M636" s="334"/>
      <c r="N636" s="332"/>
      <c r="O636" s="561"/>
      <c r="P636" s="352">
        <v>0.625</v>
      </c>
      <c r="Q636" s="353">
        <f t="shared" si="62"/>
        <v>0.99811737481663598</v>
      </c>
      <c r="R636" s="587"/>
      <c r="S636" s="589">
        <f>+(Q641-Q631)/10</f>
        <v>-2.7015423345710941E-6</v>
      </c>
      <c r="T636" s="562"/>
    </row>
    <row r="637" spans="1:20" ht="18.75" customHeight="1">
      <c r="A637" s="332"/>
      <c r="B637" s="332"/>
      <c r="C637" s="332"/>
      <c r="D637" s="332"/>
      <c r="E637" s="332"/>
      <c r="F637" s="332"/>
      <c r="G637" s="334"/>
      <c r="H637" s="338">
        <v>62.6</v>
      </c>
      <c r="I637" s="401">
        <v>0.90325999999999995</v>
      </c>
      <c r="J637" s="593"/>
      <c r="K637" s="331">
        <v>62.6</v>
      </c>
      <c r="L637" s="404">
        <v>0.8851</v>
      </c>
      <c r="M637" s="334"/>
      <c r="N637" s="332"/>
      <c r="O637" s="561"/>
      <c r="P637" s="352">
        <v>0.626</v>
      </c>
      <c r="Q637" s="353">
        <f t="shared" si="62"/>
        <v>0.99811467327430137</v>
      </c>
      <c r="R637" s="587"/>
      <c r="S637" s="566"/>
      <c r="T637" s="562"/>
    </row>
    <row r="638" spans="1:20" ht="18.75" customHeight="1">
      <c r="A638" s="332"/>
      <c r="B638" s="332"/>
      <c r="C638" s="332"/>
      <c r="D638" s="332"/>
      <c r="E638" s="332"/>
      <c r="F638" s="332"/>
      <c r="G638" s="334"/>
      <c r="H638" s="338">
        <v>62.7</v>
      </c>
      <c r="I638" s="401">
        <v>0.90303</v>
      </c>
      <c r="J638" s="593"/>
      <c r="K638" s="331">
        <v>62.7</v>
      </c>
      <c r="L638" s="404">
        <v>0.88487000000000005</v>
      </c>
      <c r="M638" s="334"/>
      <c r="N638" s="332"/>
      <c r="O638" s="561"/>
      <c r="P638" s="352">
        <v>0.627</v>
      </c>
      <c r="Q638" s="353">
        <f t="shared" si="62"/>
        <v>0.99811197173196675</v>
      </c>
      <c r="R638" s="587"/>
      <c r="S638" s="566"/>
      <c r="T638" s="562"/>
    </row>
    <row r="639" spans="1:20" ht="18.75" customHeight="1">
      <c r="A639" s="332"/>
      <c r="B639" s="332"/>
      <c r="C639" s="332"/>
      <c r="D639" s="332"/>
      <c r="E639" s="332"/>
      <c r="F639" s="332"/>
      <c r="G639" s="334"/>
      <c r="H639" s="338">
        <v>62.8</v>
      </c>
      <c r="I639" s="401">
        <v>0.90278999999999998</v>
      </c>
      <c r="J639" s="593"/>
      <c r="K639" s="331">
        <v>62.8</v>
      </c>
      <c r="L639" s="404">
        <v>0.88463000000000003</v>
      </c>
      <c r="M639" s="334"/>
      <c r="N639" s="332"/>
      <c r="O639" s="561"/>
      <c r="P639" s="352">
        <v>0.628</v>
      </c>
      <c r="Q639" s="353">
        <f t="shared" si="62"/>
        <v>0.99810927018963214</v>
      </c>
      <c r="R639" s="587"/>
      <c r="S639" s="566"/>
      <c r="T639" s="562"/>
    </row>
    <row r="640" spans="1:20" ht="18.75" customHeight="1">
      <c r="A640" s="332"/>
      <c r="B640" s="332"/>
      <c r="C640" s="332"/>
      <c r="D640" s="332"/>
      <c r="E640" s="332"/>
      <c r="F640" s="332"/>
      <c r="G640" s="334"/>
      <c r="H640" s="338">
        <v>62.9</v>
      </c>
      <c r="I640" s="401">
        <v>0.90256000000000003</v>
      </c>
      <c r="J640" s="593"/>
      <c r="K640" s="331">
        <v>62.9</v>
      </c>
      <c r="L640" s="404">
        <v>0.88439999999999996</v>
      </c>
      <c r="M640" s="334"/>
      <c r="N640" s="332"/>
      <c r="O640" s="561"/>
      <c r="P640" s="352">
        <v>0.629</v>
      </c>
      <c r="Q640" s="353">
        <f t="shared" si="62"/>
        <v>0.99810656864729752</v>
      </c>
      <c r="R640" s="587"/>
      <c r="S640" s="566"/>
      <c r="T640" s="562"/>
    </row>
    <row r="641" spans="1:20" ht="18.75" customHeight="1">
      <c r="A641" s="332"/>
      <c r="B641" s="332"/>
      <c r="C641" s="332"/>
      <c r="D641" s="332"/>
      <c r="E641" s="332"/>
      <c r="F641" s="332"/>
      <c r="G641" s="334"/>
      <c r="H641" s="337">
        <v>63</v>
      </c>
      <c r="I641" s="348">
        <v>0.90234000000000003</v>
      </c>
      <c r="J641" s="593"/>
      <c r="K641" s="330">
        <v>63</v>
      </c>
      <c r="L641" s="347">
        <v>0.88417000000000001</v>
      </c>
      <c r="M641" s="334"/>
      <c r="N641" s="332"/>
      <c r="O641" s="561"/>
      <c r="P641" s="350">
        <v>0.63</v>
      </c>
      <c r="Q641" s="354">
        <v>0.99810386710496335</v>
      </c>
      <c r="R641" s="587"/>
      <c r="S641" s="566"/>
      <c r="T641" s="562"/>
    </row>
    <row r="642" spans="1:20" ht="18.75" customHeight="1">
      <c r="A642" s="332"/>
      <c r="B642" s="332"/>
      <c r="C642" s="332"/>
      <c r="D642" s="332"/>
      <c r="E642" s="332"/>
      <c r="F642" s="332"/>
      <c r="G642" s="334"/>
      <c r="H642" s="338">
        <v>63.1</v>
      </c>
      <c r="I642" s="401">
        <v>0.90210000000000001</v>
      </c>
      <c r="J642" s="593"/>
      <c r="K642" s="331">
        <v>63.1</v>
      </c>
      <c r="L642" s="404">
        <v>0.88392999999999999</v>
      </c>
      <c r="M642" s="334"/>
      <c r="N642" s="332"/>
      <c r="O642" s="561"/>
      <c r="P642" s="352">
        <v>0.63100000000000001</v>
      </c>
      <c r="Q642" s="353">
        <f>+Q641+$S$646</f>
        <v>0.99810160911303414</v>
      </c>
      <c r="R642" s="587"/>
      <c r="S642" s="566"/>
      <c r="T642" s="562"/>
    </row>
    <row r="643" spans="1:20" ht="18.75" customHeight="1">
      <c r="A643" s="332"/>
      <c r="B643" s="332"/>
      <c r="C643" s="332"/>
      <c r="D643" s="332"/>
      <c r="E643" s="332"/>
      <c r="F643" s="332"/>
      <c r="G643" s="334"/>
      <c r="H643" s="338">
        <v>63.2</v>
      </c>
      <c r="I643" s="401">
        <v>0.90186999999999995</v>
      </c>
      <c r="J643" s="593"/>
      <c r="K643" s="331">
        <v>63.2</v>
      </c>
      <c r="L643" s="404">
        <v>0.88370000000000004</v>
      </c>
      <c r="M643" s="334"/>
      <c r="N643" s="332"/>
      <c r="O643" s="561"/>
      <c r="P643" s="352">
        <v>0.63200000000000001</v>
      </c>
      <c r="Q643" s="353">
        <f t="shared" ref="Q643:Q650" si="63">+Q642+$S$646</f>
        <v>0.99809935112110493</v>
      </c>
      <c r="R643" s="587"/>
      <c r="S643" s="566"/>
      <c r="T643" s="562"/>
    </row>
    <row r="644" spans="1:20" ht="18.75" customHeight="1">
      <c r="A644" s="332"/>
      <c r="B644" s="332"/>
      <c r="C644" s="332"/>
      <c r="D644" s="332"/>
      <c r="E644" s="332"/>
      <c r="F644" s="332"/>
      <c r="G644" s="334"/>
      <c r="H644" s="338">
        <v>63.3</v>
      </c>
      <c r="I644" s="401">
        <v>0.90163000000000004</v>
      </c>
      <c r="J644" s="593"/>
      <c r="K644" s="331">
        <v>63.3</v>
      </c>
      <c r="L644" s="404">
        <v>0.88346999999999998</v>
      </c>
      <c r="M644" s="334"/>
      <c r="N644" s="332"/>
      <c r="O644" s="561"/>
      <c r="P644" s="352">
        <v>0.63300000000000001</v>
      </c>
      <c r="Q644" s="353">
        <f t="shared" si="63"/>
        <v>0.99809709312917572</v>
      </c>
      <c r="R644" s="587"/>
      <c r="S644" s="566"/>
      <c r="T644" s="562"/>
    </row>
    <row r="645" spans="1:20" ht="18.75" customHeight="1">
      <c r="A645" s="332"/>
      <c r="B645" s="332"/>
      <c r="C645" s="332"/>
      <c r="D645" s="332"/>
      <c r="E645" s="332"/>
      <c r="F645" s="332"/>
      <c r="G645" s="334"/>
      <c r="H645" s="338">
        <v>63.4</v>
      </c>
      <c r="I645" s="401">
        <v>0.90141000000000004</v>
      </c>
      <c r="J645" s="593"/>
      <c r="K645" s="331">
        <v>63.4</v>
      </c>
      <c r="L645" s="404">
        <v>0.88322999999999996</v>
      </c>
      <c r="M645" s="334"/>
      <c r="N645" s="332"/>
      <c r="O645" s="561"/>
      <c r="P645" s="352">
        <v>0.63400000000000001</v>
      </c>
      <c r="Q645" s="353">
        <f t="shared" si="63"/>
        <v>0.99809483513724651</v>
      </c>
      <c r="R645" s="587"/>
      <c r="S645" s="566"/>
      <c r="T645" s="562"/>
    </row>
    <row r="646" spans="1:20" ht="18.75" customHeight="1">
      <c r="A646" s="332"/>
      <c r="B646" s="332"/>
      <c r="C646" s="332"/>
      <c r="D646" s="332"/>
      <c r="E646" s="332"/>
      <c r="F646" s="332"/>
      <c r="G646" s="334"/>
      <c r="H646" s="338">
        <v>63.5</v>
      </c>
      <c r="I646" s="401">
        <v>0.90117000000000003</v>
      </c>
      <c r="J646" s="593"/>
      <c r="K646" s="331">
        <v>63.5</v>
      </c>
      <c r="L646" s="404">
        <v>0.88300000000000001</v>
      </c>
      <c r="M646" s="334"/>
      <c r="N646" s="332"/>
      <c r="O646" s="561"/>
      <c r="P646" s="352">
        <v>0.63500000000000001</v>
      </c>
      <c r="Q646" s="353">
        <f t="shared" si="63"/>
        <v>0.99809257714531729</v>
      </c>
      <c r="R646" s="587"/>
      <c r="S646" s="589">
        <f>+(Q651-Q641)/10</f>
        <v>-2.2579919292331497E-6</v>
      </c>
      <c r="T646" s="562"/>
    </row>
    <row r="647" spans="1:20" ht="18.75" customHeight="1">
      <c r="A647" s="332"/>
      <c r="B647" s="332"/>
      <c r="C647" s="332"/>
      <c r="D647" s="332"/>
      <c r="E647" s="332"/>
      <c r="F647" s="332"/>
      <c r="G647" s="334"/>
      <c r="H647" s="338">
        <v>63.6</v>
      </c>
      <c r="I647" s="401">
        <v>0.90093999999999996</v>
      </c>
      <c r="J647" s="593"/>
      <c r="K647" s="331">
        <v>63.6</v>
      </c>
      <c r="L647" s="404">
        <v>0.88277000000000005</v>
      </c>
      <c r="M647" s="334"/>
      <c r="N647" s="332"/>
      <c r="O647" s="561"/>
      <c r="P647" s="352">
        <v>0.63600000000000001</v>
      </c>
      <c r="Q647" s="353">
        <f t="shared" si="63"/>
        <v>0.99809031915338808</v>
      </c>
      <c r="R647" s="587"/>
      <c r="S647" s="566"/>
      <c r="T647" s="562"/>
    </row>
    <row r="648" spans="1:20" ht="18.75" customHeight="1">
      <c r="A648" s="332"/>
      <c r="B648" s="332"/>
      <c r="C648" s="332"/>
      <c r="D648" s="332"/>
      <c r="E648" s="332"/>
      <c r="F648" s="332"/>
      <c r="G648" s="334"/>
      <c r="H648" s="338">
        <v>63.7</v>
      </c>
      <c r="I648" s="401">
        <v>0.90071000000000001</v>
      </c>
      <c r="J648" s="593"/>
      <c r="K648" s="331">
        <v>63.7</v>
      </c>
      <c r="L648" s="404">
        <v>0.88253000000000004</v>
      </c>
      <c r="M648" s="334"/>
      <c r="N648" s="332"/>
      <c r="O648" s="561"/>
      <c r="P648" s="352">
        <v>0.63700000000000001</v>
      </c>
      <c r="Q648" s="353">
        <f t="shared" si="63"/>
        <v>0.99808806116145887</v>
      </c>
      <c r="R648" s="587"/>
      <c r="S648" s="566"/>
      <c r="T648" s="562"/>
    </row>
    <row r="649" spans="1:20" ht="18.75" customHeight="1">
      <c r="A649" s="332"/>
      <c r="B649" s="332"/>
      <c r="C649" s="332"/>
      <c r="D649" s="332"/>
      <c r="E649" s="332"/>
      <c r="F649" s="332"/>
      <c r="G649" s="334"/>
      <c r="H649" s="338">
        <v>63.8</v>
      </c>
      <c r="I649" s="401">
        <v>0.90047999999999995</v>
      </c>
      <c r="J649" s="593"/>
      <c r="K649" s="331">
        <v>63.8</v>
      </c>
      <c r="L649" s="404">
        <v>0.88229999999999997</v>
      </c>
      <c r="M649" s="334"/>
      <c r="N649" s="332"/>
      <c r="O649" s="561"/>
      <c r="P649" s="352">
        <v>0.63800000000000001</v>
      </c>
      <c r="Q649" s="353">
        <f t="shared" si="63"/>
        <v>0.99808580316952966</v>
      </c>
      <c r="R649" s="587"/>
      <c r="S649" s="566"/>
      <c r="T649" s="562"/>
    </row>
    <row r="650" spans="1:20" ht="18.75" customHeight="1">
      <c r="A650" s="332"/>
      <c r="B650" s="332"/>
      <c r="C650" s="332"/>
      <c r="D650" s="332"/>
      <c r="E650" s="332"/>
      <c r="F650" s="332"/>
      <c r="G650" s="334"/>
      <c r="H650" s="338">
        <v>63.9</v>
      </c>
      <c r="I650" s="401">
        <v>0.90024999999999999</v>
      </c>
      <c r="J650" s="593"/>
      <c r="K650" s="331">
        <v>63.9</v>
      </c>
      <c r="L650" s="404">
        <v>0.88205999999999996</v>
      </c>
      <c r="M650" s="334"/>
      <c r="N650" s="332"/>
      <c r="O650" s="561"/>
      <c r="P650" s="352">
        <v>0.63900000000000001</v>
      </c>
      <c r="Q650" s="353">
        <f t="shared" si="63"/>
        <v>0.99808354517760045</v>
      </c>
      <c r="R650" s="587"/>
      <c r="S650" s="566"/>
      <c r="T650" s="562"/>
    </row>
    <row r="651" spans="1:20" ht="18.75" customHeight="1">
      <c r="A651" s="332"/>
      <c r="B651" s="332"/>
      <c r="C651" s="332"/>
      <c r="D651" s="332"/>
      <c r="E651" s="332"/>
      <c r="F651" s="332"/>
      <c r="G651" s="334"/>
      <c r="H651" s="337">
        <v>64</v>
      </c>
      <c r="I651" s="348">
        <v>0.90000999999999998</v>
      </c>
      <c r="J651" s="593"/>
      <c r="K651" s="330">
        <v>64</v>
      </c>
      <c r="L651" s="347">
        <v>0.88183</v>
      </c>
      <c r="M651" s="334"/>
      <c r="N651" s="332"/>
      <c r="O651" s="561"/>
      <c r="P651" s="350">
        <v>0.64</v>
      </c>
      <c r="Q651" s="354">
        <v>0.99808128718567102</v>
      </c>
      <c r="R651" s="587"/>
      <c r="S651" s="566"/>
      <c r="T651" s="562"/>
    </row>
    <row r="652" spans="1:20" ht="18.75" customHeight="1">
      <c r="A652" s="332"/>
      <c r="B652" s="332"/>
      <c r="C652" s="332"/>
      <c r="D652" s="332"/>
      <c r="E652" s="332"/>
      <c r="F652" s="332"/>
      <c r="G652" s="334"/>
      <c r="H652" s="338">
        <v>64.099999999999994</v>
      </c>
      <c r="I652" s="401">
        <v>0.89976999999999996</v>
      </c>
      <c r="J652" s="593"/>
      <c r="K652" s="331">
        <v>64.099999999999994</v>
      </c>
      <c r="L652" s="404">
        <v>0.88160000000000005</v>
      </c>
      <c r="M652" s="334"/>
      <c r="N652" s="332"/>
      <c r="O652" s="561"/>
      <c r="P652" s="352">
        <v>0.64100000000000001</v>
      </c>
      <c r="Q652" s="353">
        <f>+Q651+$S$656</f>
        <v>0.99807902919374181</v>
      </c>
      <c r="R652" s="587"/>
      <c r="S652" s="566"/>
      <c r="T652" s="562"/>
    </row>
    <row r="653" spans="1:20" ht="18.75" customHeight="1">
      <c r="A653" s="332"/>
      <c r="B653" s="332"/>
      <c r="C653" s="332"/>
      <c r="D653" s="332"/>
      <c r="E653" s="332"/>
      <c r="F653" s="332"/>
      <c r="G653" s="334"/>
      <c r="H653" s="338">
        <v>64.2</v>
      </c>
      <c r="I653" s="401">
        <v>0.89954000000000001</v>
      </c>
      <c r="J653" s="593"/>
      <c r="K653" s="331">
        <v>64.2</v>
      </c>
      <c r="L653" s="404">
        <v>0.88136000000000003</v>
      </c>
      <c r="M653" s="334"/>
      <c r="N653" s="332"/>
      <c r="O653" s="561"/>
      <c r="P653" s="352">
        <v>0.64200000000000002</v>
      </c>
      <c r="Q653" s="353">
        <f t="shared" ref="Q653:Q660" si="64">+Q652+$S$656</f>
        <v>0.9980767712018126</v>
      </c>
      <c r="R653" s="587"/>
      <c r="S653" s="566"/>
      <c r="T653" s="562"/>
    </row>
    <row r="654" spans="1:20" ht="18.75" customHeight="1">
      <c r="A654" s="332"/>
      <c r="B654" s="332"/>
      <c r="C654" s="332"/>
      <c r="D654" s="332"/>
      <c r="E654" s="332"/>
      <c r="F654" s="332"/>
      <c r="G654" s="334"/>
      <c r="H654" s="338">
        <v>64.3</v>
      </c>
      <c r="I654" s="401">
        <v>0.89931000000000005</v>
      </c>
      <c r="J654" s="593"/>
      <c r="K654" s="331">
        <v>64.3</v>
      </c>
      <c r="L654" s="404">
        <v>0.88112999999999997</v>
      </c>
      <c r="M654" s="334"/>
      <c r="N654" s="332"/>
      <c r="O654" s="561"/>
      <c r="P654" s="352">
        <v>0.64300000000000002</v>
      </c>
      <c r="Q654" s="353">
        <f t="shared" si="64"/>
        <v>0.99807451320988338</v>
      </c>
      <c r="R654" s="587"/>
      <c r="S654" s="566"/>
      <c r="T654" s="562"/>
    </row>
    <row r="655" spans="1:20" ht="18.75" customHeight="1">
      <c r="A655" s="332"/>
      <c r="B655" s="332"/>
      <c r="C655" s="332"/>
      <c r="D655" s="332"/>
      <c r="E655" s="332"/>
      <c r="F655" s="332"/>
      <c r="G655" s="334"/>
      <c r="H655" s="338">
        <v>64.400000000000006</v>
      </c>
      <c r="I655" s="401">
        <v>0.89907999999999999</v>
      </c>
      <c r="J655" s="593"/>
      <c r="K655" s="331">
        <v>64.400000000000006</v>
      </c>
      <c r="L655" s="404">
        <v>0.88088999999999995</v>
      </c>
      <c r="M655" s="334"/>
      <c r="N655" s="332"/>
      <c r="O655" s="561"/>
      <c r="P655" s="352">
        <v>0.64400000000000002</v>
      </c>
      <c r="Q655" s="353">
        <f t="shared" si="64"/>
        <v>0.99807225521795417</v>
      </c>
      <c r="R655" s="587"/>
      <c r="S655" s="566"/>
      <c r="T655" s="562"/>
    </row>
    <row r="656" spans="1:20" ht="18.75" customHeight="1">
      <c r="A656" s="332"/>
      <c r="B656" s="332"/>
      <c r="C656" s="332"/>
      <c r="D656" s="332"/>
      <c r="E656" s="332"/>
      <c r="F656" s="332"/>
      <c r="G656" s="334"/>
      <c r="H656" s="338">
        <v>64.5</v>
      </c>
      <c r="I656" s="401">
        <v>0.89883999999999997</v>
      </c>
      <c r="J656" s="593"/>
      <c r="K656" s="331">
        <v>64.5</v>
      </c>
      <c r="L656" s="404">
        <v>0.88066</v>
      </c>
      <c r="M656" s="334"/>
      <c r="N656" s="332"/>
      <c r="O656" s="561"/>
      <c r="P656" s="352">
        <v>0.64500000000000002</v>
      </c>
      <c r="Q656" s="353">
        <f t="shared" si="64"/>
        <v>0.99806999722602496</v>
      </c>
      <c r="R656" s="587"/>
      <c r="S656" s="589">
        <f>+(Q661-Q651)/10</f>
        <v>-2.2579919292331497E-6</v>
      </c>
      <c r="T656" s="562"/>
    </row>
    <row r="657" spans="1:20" ht="18.75" customHeight="1">
      <c r="A657" s="332"/>
      <c r="B657" s="332"/>
      <c r="C657" s="332"/>
      <c r="D657" s="332"/>
      <c r="E657" s="332"/>
      <c r="F657" s="332"/>
      <c r="G657" s="334"/>
      <c r="H657" s="338">
        <v>64.599999999999994</v>
      </c>
      <c r="I657" s="401">
        <v>0.89861000000000002</v>
      </c>
      <c r="J657" s="593"/>
      <c r="K657" s="331">
        <v>64.599999999999994</v>
      </c>
      <c r="L657" s="404">
        <v>0.88041999999999998</v>
      </c>
      <c r="M657" s="334"/>
      <c r="N657" s="332"/>
      <c r="O657" s="561"/>
      <c r="P657" s="352">
        <v>0.64600000000000002</v>
      </c>
      <c r="Q657" s="353">
        <f t="shared" si="64"/>
        <v>0.99806773923409575</v>
      </c>
      <c r="R657" s="587"/>
      <c r="S657" s="566"/>
      <c r="T657" s="562"/>
    </row>
    <row r="658" spans="1:20" ht="18.75" customHeight="1">
      <c r="A658" s="332"/>
      <c r="B658" s="332"/>
      <c r="C658" s="332"/>
      <c r="D658" s="332"/>
      <c r="E658" s="332"/>
      <c r="F658" s="332"/>
      <c r="G658" s="334"/>
      <c r="H658" s="338">
        <v>64.7</v>
      </c>
      <c r="I658" s="401">
        <v>0.89837</v>
      </c>
      <c r="J658" s="593"/>
      <c r="K658" s="331">
        <v>64.7</v>
      </c>
      <c r="L658" s="404">
        <v>0.88019000000000003</v>
      </c>
      <c r="M658" s="334"/>
      <c r="N658" s="332"/>
      <c r="O658" s="561"/>
      <c r="P658" s="352">
        <v>0.64700000000000002</v>
      </c>
      <c r="Q658" s="353">
        <f t="shared" si="64"/>
        <v>0.99806548124216654</v>
      </c>
      <c r="R658" s="587"/>
      <c r="S658" s="566"/>
      <c r="T658" s="562"/>
    </row>
    <row r="659" spans="1:20" ht="18.75" customHeight="1">
      <c r="A659" s="332"/>
      <c r="B659" s="332"/>
      <c r="C659" s="332"/>
      <c r="D659" s="332"/>
      <c r="E659" s="332"/>
      <c r="F659" s="332"/>
      <c r="G659" s="334"/>
      <c r="H659" s="338">
        <v>64.8</v>
      </c>
      <c r="I659" s="401">
        <v>0.89814000000000005</v>
      </c>
      <c r="J659" s="593"/>
      <c r="K659" s="331">
        <v>64.8</v>
      </c>
      <c r="L659" s="404">
        <v>0.87995000000000001</v>
      </c>
      <c r="M659" s="334"/>
      <c r="N659" s="332"/>
      <c r="O659" s="561"/>
      <c r="P659" s="352">
        <v>0.64800000000000002</v>
      </c>
      <c r="Q659" s="353">
        <f t="shared" si="64"/>
        <v>0.99806322325023733</v>
      </c>
      <c r="R659" s="587"/>
      <c r="S659" s="566"/>
      <c r="T659" s="562"/>
    </row>
    <row r="660" spans="1:20" ht="18.75" customHeight="1">
      <c r="A660" s="332"/>
      <c r="B660" s="332"/>
      <c r="C660" s="332"/>
      <c r="D660" s="332"/>
      <c r="E660" s="332"/>
      <c r="F660" s="332"/>
      <c r="G660" s="334"/>
      <c r="H660" s="338">
        <v>64.900000000000006</v>
      </c>
      <c r="I660" s="401">
        <v>0.89790999999999999</v>
      </c>
      <c r="J660" s="593"/>
      <c r="K660" s="331">
        <v>64.900000000000006</v>
      </c>
      <c r="L660" s="404">
        <v>0.87971999999999995</v>
      </c>
      <c r="M660" s="334"/>
      <c r="N660" s="332"/>
      <c r="O660" s="561"/>
      <c r="P660" s="352">
        <v>0.64900000000000002</v>
      </c>
      <c r="Q660" s="353">
        <f t="shared" si="64"/>
        <v>0.99806096525830812</v>
      </c>
      <c r="R660" s="587"/>
      <c r="S660" s="566"/>
      <c r="T660" s="562"/>
    </row>
    <row r="661" spans="1:20" ht="18.75" customHeight="1">
      <c r="A661" s="332"/>
      <c r="B661" s="332"/>
      <c r="C661" s="332"/>
      <c r="D661" s="332"/>
      <c r="E661" s="332"/>
      <c r="F661" s="332"/>
      <c r="G661" s="334"/>
      <c r="H661" s="337">
        <v>65</v>
      </c>
      <c r="I661" s="348">
        <v>0.89766999999999997</v>
      </c>
      <c r="J661" s="593"/>
      <c r="K661" s="330">
        <v>65</v>
      </c>
      <c r="L661" s="347">
        <v>0.87948000000000004</v>
      </c>
      <c r="M661" s="334"/>
      <c r="N661" s="332"/>
      <c r="O661" s="561"/>
      <c r="P661" s="350">
        <v>0.65</v>
      </c>
      <c r="Q661" s="354">
        <v>0.99805870726637869</v>
      </c>
      <c r="R661" s="587"/>
      <c r="S661" s="566"/>
      <c r="T661" s="562"/>
    </row>
    <row r="662" spans="1:20" ht="18.75" customHeight="1">
      <c r="A662" s="332"/>
      <c r="B662" s="332"/>
      <c r="C662" s="332"/>
      <c r="D662" s="332"/>
      <c r="E662" s="332"/>
      <c r="F662" s="332"/>
      <c r="G662" s="334"/>
      <c r="H662" s="338">
        <v>65.099999999999994</v>
      </c>
      <c r="I662" s="401">
        <v>0.89742999999999995</v>
      </c>
      <c r="J662" s="593"/>
      <c r="K662" s="331">
        <v>65.099999999999994</v>
      </c>
      <c r="L662" s="404">
        <v>0.87924999999999998</v>
      </c>
      <c r="M662" s="334"/>
      <c r="N662" s="332"/>
      <c r="O662" s="561"/>
      <c r="P662" s="352">
        <v>0.65100000000000002</v>
      </c>
      <c r="Q662" s="353">
        <f>+Q661+$S$666</f>
        <v>0.99805585090772131</v>
      </c>
      <c r="R662" s="587"/>
      <c r="S662" s="566"/>
      <c r="T662" s="562"/>
    </row>
    <row r="663" spans="1:20" ht="18.75" customHeight="1">
      <c r="A663" s="332"/>
      <c r="B663" s="332"/>
      <c r="C663" s="332"/>
      <c r="D663" s="332"/>
      <c r="E663" s="332"/>
      <c r="F663" s="332"/>
      <c r="G663" s="334"/>
      <c r="H663" s="338">
        <v>65.2</v>
      </c>
      <c r="I663" s="401">
        <v>0.8972</v>
      </c>
      <c r="J663" s="593"/>
      <c r="K663" s="331">
        <v>65.2</v>
      </c>
      <c r="L663" s="404">
        <v>0.87900999999999996</v>
      </c>
      <c r="M663" s="334"/>
      <c r="N663" s="332"/>
      <c r="O663" s="561"/>
      <c r="P663" s="352">
        <v>0.65200000000000002</v>
      </c>
      <c r="Q663" s="353">
        <f t="shared" ref="Q663:Q670" si="65">+Q662+$S$666</f>
        <v>0.99805299454906393</v>
      </c>
      <c r="R663" s="587"/>
      <c r="S663" s="566"/>
      <c r="T663" s="562"/>
    </row>
    <row r="664" spans="1:20" ht="18.75" customHeight="1">
      <c r="A664" s="332"/>
      <c r="B664" s="332"/>
      <c r="C664" s="332"/>
      <c r="D664" s="332"/>
      <c r="E664" s="332"/>
      <c r="F664" s="332"/>
      <c r="G664" s="334"/>
      <c r="H664" s="338">
        <v>65.3</v>
      </c>
      <c r="I664" s="401">
        <v>0.89695999999999998</v>
      </c>
      <c r="J664" s="593"/>
      <c r="K664" s="331">
        <v>65.3</v>
      </c>
      <c r="L664" s="404">
        <v>0.87878000000000001</v>
      </c>
      <c r="M664" s="334"/>
      <c r="N664" s="332"/>
      <c r="O664" s="561"/>
      <c r="P664" s="352">
        <v>0.65300000000000002</v>
      </c>
      <c r="Q664" s="353">
        <f t="shared" si="65"/>
        <v>0.99805013819040655</v>
      </c>
      <c r="R664" s="587"/>
      <c r="S664" s="566"/>
      <c r="T664" s="562"/>
    </row>
    <row r="665" spans="1:20" ht="18.75" customHeight="1">
      <c r="A665" s="332"/>
      <c r="B665" s="332"/>
      <c r="C665" s="332"/>
      <c r="D665" s="332"/>
      <c r="E665" s="332"/>
      <c r="F665" s="332"/>
      <c r="G665" s="334"/>
      <c r="H665" s="338">
        <v>65.400000000000006</v>
      </c>
      <c r="I665" s="401">
        <v>0.89671999999999996</v>
      </c>
      <c r="J665" s="593"/>
      <c r="K665" s="331">
        <v>65.400000000000006</v>
      </c>
      <c r="L665" s="404">
        <v>0.87853999999999999</v>
      </c>
      <c r="M665" s="334"/>
      <c r="N665" s="332"/>
      <c r="O665" s="561"/>
      <c r="P665" s="352">
        <v>0.65400000000000003</v>
      </c>
      <c r="Q665" s="353">
        <f t="shared" si="65"/>
        <v>0.99804728183174918</v>
      </c>
      <c r="R665" s="587"/>
      <c r="S665" s="566"/>
      <c r="T665" s="562"/>
    </row>
    <row r="666" spans="1:20" ht="18.75" customHeight="1">
      <c r="A666" s="332"/>
      <c r="B666" s="332"/>
      <c r="C666" s="332"/>
      <c r="D666" s="332"/>
      <c r="E666" s="332"/>
      <c r="F666" s="332"/>
      <c r="G666" s="334"/>
      <c r="H666" s="338">
        <v>65.5</v>
      </c>
      <c r="I666" s="401">
        <v>0.89649000000000001</v>
      </c>
      <c r="J666" s="593"/>
      <c r="K666" s="331">
        <v>65.5</v>
      </c>
      <c r="L666" s="404">
        <v>0.87831000000000004</v>
      </c>
      <c r="M666" s="334"/>
      <c r="N666" s="332"/>
      <c r="O666" s="561"/>
      <c r="P666" s="352">
        <v>0.65500000000000003</v>
      </c>
      <c r="Q666" s="353">
        <f t="shared" si="65"/>
        <v>0.9980444254730918</v>
      </c>
      <c r="R666" s="587"/>
      <c r="S666" s="589">
        <f>+(Q671-Q661)/10</f>
        <v>-2.8563586574215096E-6</v>
      </c>
      <c r="T666" s="562"/>
    </row>
    <row r="667" spans="1:20" ht="18.75" customHeight="1">
      <c r="A667" s="332"/>
      <c r="B667" s="332"/>
      <c r="C667" s="332"/>
      <c r="D667" s="332"/>
      <c r="E667" s="332"/>
      <c r="F667" s="332"/>
      <c r="G667" s="334"/>
      <c r="H667" s="338">
        <v>65.599999999999994</v>
      </c>
      <c r="I667" s="401">
        <v>0.89625999999999995</v>
      </c>
      <c r="J667" s="593"/>
      <c r="K667" s="331">
        <v>65.599999999999994</v>
      </c>
      <c r="L667" s="404">
        <v>0.87807000000000002</v>
      </c>
      <c r="M667" s="334"/>
      <c r="N667" s="332"/>
      <c r="O667" s="561"/>
      <c r="P667" s="352">
        <v>0.65600000000000003</v>
      </c>
      <c r="Q667" s="353">
        <f t="shared" si="65"/>
        <v>0.99804156911443442</v>
      </c>
      <c r="R667" s="587"/>
      <c r="S667" s="566"/>
      <c r="T667" s="562"/>
    </row>
    <row r="668" spans="1:20" ht="18.75" customHeight="1">
      <c r="A668" s="332"/>
      <c r="B668" s="332"/>
      <c r="C668" s="332"/>
      <c r="D668" s="332"/>
      <c r="E668" s="332"/>
      <c r="F668" s="332"/>
      <c r="G668" s="334"/>
      <c r="H668" s="338">
        <v>65.7</v>
      </c>
      <c r="I668" s="401">
        <v>0.89602000000000004</v>
      </c>
      <c r="J668" s="593"/>
      <c r="K668" s="331">
        <v>65.7</v>
      </c>
      <c r="L668" s="404">
        <v>0.87783999999999995</v>
      </c>
      <c r="M668" s="334"/>
      <c r="N668" s="332"/>
      <c r="O668" s="561"/>
      <c r="P668" s="352">
        <v>0.65700000000000003</v>
      </c>
      <c r="Q668" s="353">
        <f t="shared" si="65"/>
        <v>0.99803871275577705</v>
      </c>
      <c r="R668" s="587"/>
      <c r="S668" s="566"/>
      <c r="T668" s="562"/>
    </row>
    <row r="669" spans="1:20" ht="18.75" customHeight="1">
      <c r="A669" s="332"/>
      <c r="B669" s="332"/>
      <c r="C669" s="332"/>
      <c r="D669" s="332"/>
      <c r="E669" s="332"/>
      <c r="F669" s="332"/>
      <c r="G669" s="334"/>
      <c r="H669" s="338">
        <v>65.8</v>
      </c>
      <c r="I669" s="401">
        <v>0.89578000000000002</v>
      </c>
      <c r="J669" s="593"/>
      <c r="K669" s="331">
        <v>65.8</v>
      </c>
      <c r="L669" s="404">
        <v>0.87760000000000005</v>
      </c>
      <c r="M669" s="334"/>
      <c r="N669" s="332"/>
      <c r="O669" s="561"/>
      <c r="P669" s="352">
        <v>0.65800000000000003</v>
      </c>
      <c r="Q669" s="353">
        <f t="shared" si="65"/>
        <v>0.99803585639711967</v>
      </c>
      <c r="R669" s="587"/>
      <c r="S669" s="566"/>
      <c r="T669" s="562"/>
    </row>
    <row r="670" spans="1:20" ht="18.75" customHeight="1">
      <c r="A670" s="332"/>
      <c r="B670" s="332"/>
      <c r="C670" s="332"/>
      <c r="D670" s="332"/>
      <c r="E670" s="332"/>
      <c r="F670" s="332"/>
      <c r="G670" s="334"/>
      <c r="H670" s="338">
        <v>65.900000000000006</v>
      </c>
      <c r="I670" s="401">
        <v>0.89554999999999996</v>
      </c>
      <c r="J670" s="593"/>
      <c r="K670" s="331">
        <v>65.900000000000006</v>
      </c>
      <c r="L670" s="404">
        <v>0.87736999999999998</v>
      </c>
      <c r="M670" s="334"/>
      <c r="N670" s="332"/>
      <c r="O670" s="561"/>
      <c r="P670" s="352">
        <v>0.65900000000000003</v>
      </c>
      <c r="Q670" s="353">
        <f t="shared" si="65"/>
        <v>0.99803300003846229</v>
      </c>
      <c r="R670" s="587"/>
      <c r="S670" s="566"/>
      <c r="T670" s="562"/>
    </row>
    <row r="671" spans="1:20" ht="18.75" customHeight="1">
      <c r="A671" s="332"/>
      <c r="B671" s="332"/>
      <c r="C671" s="332"/>
      <c r="D671" s="332"/>
      <c r="E671" s="332"/>
      <c r="F671" s="332"/>
      <c r="G671" s="334"/>
      <c r="H671" s="337">
        <v>66</v>
      </c>
      <c r="I671" s="348">
        <v>0.89531000000000005</v>
      </c>
      <c r="J671" s="593"/>
      <c r="K671" s="330">
        <v>66</v>
      </c>
      <c r="L671" s="347">
        <v>0.87712999999999997</v>
      </c>
      <c r="M671" s="334"/>
      <c r="N671" s="332"/>
      <c r="O671" s="561"/>
      <c r="P671" s="350">
        <v>0.66</v>
      </c>
      <c r="Q671" s="354">
        <v>0.99803014367980447</v>
      </c>
      <c r="R671" s="587"/>
      <c r="S671" s="566"/>
      <c r="T671" s="562"/>
    </row>
    <row r="672" spans="1:20" ht="18.75" customHeight="1">
      <c r="A672" s="332"/>
      <c r="B672" s="332"/>
      <c r="C672" s="332"/>
      <c r="D672" s="332"/>
      <c r="E672" s="332"/>
      <c r="F672" s="332"/>
      <c r="G672" s="334"/>
      <c r="H672" s="338">
        <v>66.099999999999994</v>
      </c>
      <c r="I672" s="401">
        <v>0.89507000000000003</v>
      </c>
      <c r="J672" s="593"/>
      <c r="K672" s="331">
        <v>66.099999999999994</v>
      </c>
      <c r="L672" s="404">
        <v>0.87688999999999995</v>
      </c>
      <c r="M672" s="334"/>
      <c r="N672" s="332"/>
      <c r="O672" s="561"/>
      <c r="P672" s="352">
        <v>0.66100000000000003</v>
      </c>
      <c r="Q672" s="353">
        <f>+Q671+$S$676</f>
        <v>0.99802728732114709</v>
      </c>
      <c r="R672" s="587"/>
      <c r="S672" s="566"/>
      <c r="T672" s="562"/>
    </row>
    <row r="673" spans="1:20" ht="18.75" customHeight="1">
      <c r="A673" s="332"/>
      <c r="B673" s="332"/>
      <c r="C673" s="332"/>
      <c r="D673" s="332"/>
      <c r="E673" s="332"/>
      <c r="F673" s="332"/>
      <c r="G673" s="334"/>
      <c r="H673" s="338">
        <v>66.2</v>
      </c>
      <c r="I673" s="401">
        <v>0.89483000000000001</v>
      </c>
      <c r="J673" s="593"/>
      <c r="K673" s="331">
        <v>66.2</v>
      </c>
      <c r="L673" s="404">
        <v>0.87665999999999999</v>
      </c>
      <c r="M673" s="334"/>
      <c r="N673" s="332"/>
      <c r="O673" s="561"/>
      <c r="P673" s="352">
        <v>0.66200000000000003</v>
      </c>
      <c r="Q673" s="353">
        <f t="shared" ref="Q673:Q680" si="66">+Q672+$S$676</f>
        <v>0.99802443096248972</v>
      </c>
      <c r="R673" s="587"/>
      <c r="S673" s="566"/>
      <c r="T673" s="562"/>
    </row>
    <row r="674" spans="1:20" ht="18.75" customHeight="1">
      <c r="A674" s="332"/>
      <c r="B674" s="332"/>
      <c r="C674" s="332"/>
      <c r="D674" s="332"/>
      <c r="E674" s="332"/>
      <c r="F674" s="332"/>
      <c r="G674" s="334"/>
      <c r="H674" s="338">
        <v>66.300000000000097</v>
      </c>
      <c r="I674" s="401">
        <v>0.89459</v>
      </c>
      <c r="J674" s="593"/>
      <c r="K674" s="331">
        <v>66.300000000000097</v>
      </c>
      <c r="L674" s="404">
        <v>0.87641999999999998</v>
      </c>
      <c r="M674" s="334"/>
      <c r="N674" s="332"/>
      <c r="O674" s="561"/>
      <c r="P674" s="352">
        <v>0.66300000000000003</v>
      </c>
      <c r="Q674" s="353">
        <f t="shared" si="66"/>
        <v>0.99802157460383234</v>
      </c>
      <c r="R674" s="587"/>
      <c r="S674" s="566"/>
      <c r="T674" s="562"/>
    </row>
    <row r="675" spans="1:20" ht="18.75" customHeight="1">
      <c r="A675" s="332"/>
      <c r="B675" s="332"/>
      <c r="C675" s="332"/>
      <c r="D675" s="332"/>
      <c r="E675" s="332"/>
      <c r="F675" s="332"/>
      <c r="G675" s="334"/>
      <c r="H675" s="338">
        <v>66.400000000000006</v>
      </c>
      <c r="I675" s="401">
        <v>0.89434999999999998</v>
      </c>
      <c r="J675" s="593"/>
      <c r="K675" s="331">
        <v>66.400000000000006</v>
      </c>
      <c r="L675" s="404">
        <v>0.87619000000000002</v>
      </c>
      <c r="M675" s="334"/>
      <c r="N675" s="332"/>
      <c r="O675" s="561"/>
      <c r="P675" s="352">
        <v>0.66400000000000003</v>
      </c>
      <c r="Q675" s="353">
        <f t="shared" si="66"/>
        <v>0.99801871824517496</v>
      </c>
      <c r="R675" s="587"/>
      <c r="S675" s="566"/>
      <c r="T675" s="562"/>
    </row>
    <row r="676" spans="1:20" ht="18.75" customHeight="1">
      <c r="A676" s="332"/>
      <c r="B676" s="332"/>
      <c r="C676" s="332"/>
      <c r="D676" s="332"/>
      <c r="E676" s="332"/>
      <c r="F676" s="332"/>
      <c r="G676" s="334"/>
      <c r="H676" s="338">
        <v>66.5</v>
      </c>
      <c r="I676" s="401">
        <v>0.89410999999999996</v>
      </c>
      <c r="J676" s="593"/>
      <c r="K676" s="331">
        <v>66.5</v>
      </c>
      <c r="L676" s="404">
        <v>0.87595000000000001</v>
      </c>
      <c r="M676" s="334"/>
      <c r="N676" s="332"/>
      <c r="O676" s="561"/>
      <c r="P676" s="352">
        <v>0.66500000000000004</v>
      </c>
      <c r="Q676" s="353">
        <f t="shared" si="66"/>
        <v>0.99801586188651759</v>
      </c>
      <c r="R676" s="587"/>
      <c r="S676" s="589">
        <f>+(Q681-Q671)/10</f>
        <v>-2.8563586574215096E-6</v>
      </c>
      <c r="T676" s="562"/>
    </row>
    <row r="677" spans="1:20" ht="18.75" customHeight="1">
      <c r="A677" s="332"/>
      <c r="B677" s="332"/>
      <c r="C677" s="332"/>
      <c r="D677" s="332"/>
      <c r="E677" s="332"/>
      <c r="F677" s="332"/>
      <c r="G677" s="334"/>
      <c r="H677" s="338">
        <v>66.599999999999994</v>
      </c>
      <c r="I677" s="401">
        <v>0.89387000000000005</v>
      </c>
      <c r="J677" s="593"/>
      <c r="K677" s="331">
        <v>66.599999999999994</v>
      </c>
      <c r="L677" s="404">
        <v>0.87572000000000005</v>
      </c>
      <c r="M677" s="334"/>
      <c r="N677" s="332"/>
      <c r="O677" s="561"/>
      <c r="P677" s="352">
        <v>0.66600000000000004</v>
      </c>
      <c r="Q677" s="353">
        <f t="shared" si="66"/>
        <v>0.99801300552786021</v>
      </c>
      <c r="R677" s="587"/>
      <c r="S677" s="566"/>
      <c r="T677" s="562"/>
    </row>
    <row r="678" spans="1:20" ht="18.75" customHeight="1">
      <c r="A678" s="332"/>
      <c r="B678" s="332"/>
      <c r="C678" s="332"/>
      <c r="D678" s="332"/>
      <c r="E678" s="332"/>
      <c r="F678" s="332"/>
      <c r="G678" s="334"/>
      <c r="H678" s="338">
        <v>66.7</v>
      </c>
      <c r="I678" s="401">
        <v>0.89363000000000004</v>
      </c>
      <c r="J678" s="593"/>
      <c r="K678" s="331">
        <v>66.7</v>
      </c>
      <c r="L678" s="404">
        <v>0.87548000000000004</v>
      </c>
      <c r="M678" s="334"/>
      <c r="N678" s="332"/>
      <c r="O678" s="561"/>
      <c r="P678" s="352">
        <v>0.66700000000000004</v>
      </c>
      <c r="Q678" s="353">
        <f t="shared" si="66"/>
        <v>0.99801014916920283</v>
      </c>
      <c r="R678" s="587"/>
      <c r="S678" s="566"/>
      <c r="T678" s="562"/>
    </row>
    <row r="679" spans="1:20" ht="18.75" customHeight="1">
      <c r="A679" s="332"/>
      <c r="B679" s="332"/>
      <c r="C679" s="332"/>
      <c r="D679" s="332"/>
      <c r="E679" s="332"/>
      <c r="F679" s="332"/>
      <c r="G679" s="334"/>
      <c r="H679" s="338">
        <v>66.8</v>
      </c>
      <c r="I679" s="401">
        <v>0.89339000000000002</v>
      </c>
      <c r="J679" s="593"/>
      <c r="K679" s="331">
        <v>66.8</v>
      </c>
      <c r="L679" s="404">
        <v>0.87524000000000002</v>
      </c>
      <c r="M679" s="334"/>
      <c r="N679" s="332"/>
      <c r="O679" s="561"/>
      <c r="P679" s="352">
        <v>0.66800000000000004</v>
      </c>
      <c r="Q679" s="353">
        <f t="shared" si="66"/>
        <v>0.99800729281054545</v>
      </c>
      <c r="R679" s="587"/>
      <c r="S679" s="566"/>
      <c r="T679" s="562"/>
    </row>
    <row r="680" spans="1:20" ht="18.75" customHeight="1">
      <c r="A680" s="332"/>
      <c r="B680" s="332"/>
      <c r="C680" s="332"/>
      <c r="D680" s="332"/>
      <c r="E680" s="332"/>
      <c r="F680" s="332"/>
      <c r="G680" s="334"/>
      <c r="H680" s="338">
        <v>66.900000000000006</v>
      </c>
      <c r="I680" s="401">
        <v>0.89315</v>
      </c>
      <c r="J680" s="593"/>
      <c r="K680" s="331">
        <v>66.900000000000006</v>
      </c>
      <c r="L680" s="404">
        <v>0.87500999999999995</v>
      </c>
      <c r="M680" s="334"/>
      <c r="N680" s="332"/>
      <c r="O680" s="561"/>
      <c r="P680" s="352">
        <v>0.66900000000000004</v>
      </c>
      <c r="Q680" s="353">
        <f t="shared" si="66"/>
        <v>0.99800443645188808</v>
      </c>
      <c r="R680" s="587"/>
      <c r="S680" s="566"/>
      <c r="T680" s="562"/>
    </row>
    <row r="681" spans="1:20" ht="18.75" customHeight="1">
      <c r="A681" s="332"/>
      <c r="B681" s="332"/>
      <c r="C681" s="332"/>
      <c r="D681" s="332"/>
      <c r="E681" s="332"/>
      <c r="F681" s="332"/>
      <c r="G681" s="334"/>
      <c r="H681" s="337">
        <v>67</v>
      </c>
      <c r="I681" s="348">
        <v>0.89292000000000005</v>
      </c>
      <c r="J681" s="593"/>
      <c r="K681" s="330">
        <v>67</v>
      </c>
      <c r="L681" s="347">
        <v>0.87477000000000005</v>
      </c>
      <c r="M681" s="334"/>
      <c r="N681" s="332"/>
      <c r="O681" s="561"/>
      <c r="P681" s="350">
        <v>0.67</v>
      </c>
      <c r="Q681" s="354">
        <v>0.99800158009323026</v>
      </c>
      <c r="R681" s="587"/>
      <c r="S681" s="566"/>
      <c r="T681" s="562"/>
    </row>
    <row r="682" spans="1:20" ht="18.75" customHeight="1">
      <c r="A682" s="332"/>
      <c r="B682" s="332"/>
      <c r="C682" s="332"/>
      <c r="D682" s="332"/>
      <c r="E682" s="332"/>
      <c r="F682" s="332"/>
      <c r="G682" s="334"/>
      <c r="H682" s="338">
        <v>67.099999999999994</v>
      </c>
      <c r="I682" s="401">
        <v>0.89268000000000003</v>
      </c>
      <c r="J682" s="593"/>
      <c r="K682" s="331">
        <v>67.099999999999994</v>
      </c>
      <c r="L682" s="404">
        <v>0.87453999999999998</v>
      </c>
      <c r="M682" s="334"/>
      <c r="N682" s="332"/>
      <c r="O682" s="561"/>
      <c r="P682" s="352">
        <v>0.67100000000000004</v>
      </c>
      <c r="Q682" s="353">
        <f>+Q681+$S$686</f>
        <v>0.99799836568713329</v>
      </c>
      <c r="R682" s="587"/>
      <c r="S682" s="566"/>
      <c r="T682" s="562"/>
    </row>
    <row r="683" spans="1:20" ht="18.75" customHeight="1">
      <c r="A683" s="332"/>
      <c r="B683" s="332"/>
      <c r="C683" s="332"/>
      <c r="D683" s="332"/>
      <c r="E683" s="332"/>
      <c r="F683" s="332"/>
      <c r="G683" s="334"/>
      <c r="H683" s="338">
        <v>67.2</v>
      </c>
      <c r="I683" s="401">
        <v>0.89242999999999995</v>
      </c>
      <c r="J683" s="593"/>
      <c r="K683" s="331">
        <v>67.2</v>
      </c>
      <c r="L683" s="404">
        <v>0.87429999999999997</v>
      </c>
      <c r="M683" s="334"/>
      <c r="N683" s="332"/>
      <c r="O683" s="561"/>
      <c r="P683" s="352">
        <v>0.67200000000000004</v>
      </c>
      <c r="Q683" s="353">
        <f t="shared" ref="Q683:Q690" si="67">+Q682+$S$686</f>
        <v>0.99799515128103633</v>
      </c>
      <c r="R683" s="587"/>
      <c r="S683" s="566"/>
      <c r="T683" s="562"/>
    </row>
    <row r="684" spans="1:20" ht="18.75" customHeight="1">
      <c r="A684" s="332"/>
      <c r="B684" s="332"/>
      <c r="C684" s="332"/>
      <c r="D684" s="332"/>
      <c r="E684" s="332"/>
      <c r="F684" s="332"/>
      <c r="G684" s="334"/>
      <c r="H684" s="338">
        <v>67.3</v>
      </c>
      <c r="I684" s="401">
        <v>0.89219000000000004</v>
      </c>
      <c r="J684" s="593"/>
      <c r="K684" s="331">
        <v>67.3</v>
      </c>
      <c r="L684" s="404">
        <v>0.87405999999999995</v>
      </c>
      <c r="M684" s="334"/>
      <c r="N684" s="332"/>
      <c r="O684" s="561"/>
      <c r="P684" s="352">
        <v>0.67300000000000004</v>
      </c>
      <c r="Q684" s="353">
        <f t="shared" si="67"/>
        <v>0.99799193687493937</v>
      </c>
      <c r="R684" s="587"/>
      <c r="S684" s="566"/>
      <c r="T684" s="562"/>
    </row>
    <row r="685" spans="1:20" ht="18.75" customHeight="1">
      <c r="A685" s="332"/>
      <c r="B685" s="332"/>
      <c r="C685" s="332"/>
      <c r="D685" s="332"/>
      <c r="E685" s="332"/>
      <c r="F685" s="332"/>
      <c r="G685" s="334"/>
      <c r="H685" s="338">
        <v>67.400000000000006</v>
      </c>
      <c r="I685" s="401">
        <v>0.89195000000000002</v>
      </c>
      <c r="J685" s="593"/>
      <c r="K685" s="331">
        <v>67.400000000000006</v>
      </c>
      <c r="L685" s="404">
        <v>0.87383</v>
      </c>
      <c r="M685" s="334"/>
      <c r="N685" s="332"/>
      <c r="O685" s="561"/>
      <c r="P685" s="352">
        <v>0.67400000000000004</v>
      </c>
      <c r="Q685" s="353">
        <f t="shared" si="67"/>
        <v>0.9979887224688424</v>
      </c>
      <c r="R685" s="587"/>
      <c r="S685" s="566"/>
      <c r="T685" s="562"/>
    </row>
    <row r="686" spans="1:20" ht="18.75" customHeight="1">
      <c r="A686" s="332"/>
      <c r="B686" s="332"/>
      <c r="C686" s="332"/>
      <c r="D686" s="332"/>
      <c r="E686" s="332"/>
      <c r="F686" s="332"/>
      <c r="G686" s="334"/>
      <c r="H686" s="338">
        <v>67.5</v>
      </c>
      <c r="I686" s="401">
        <v>0.89171</v>
      </c>
      <c r="J686" s="593"/>
      <c r="K686" s="331">
        <v>67.5</v>
      </c>
      <c r="L686" s="404">
        <v>0.87358999999999998</v>
      </c>
      <c r="M686" s="334"/>
      <c r="N686" s="332"/>
      <c r="O686" s="561"/>
      <c r="P686" s="352">
        <v>0.67500000000000004</v>
      </c>
      <c r="Q686" s="353">
        <f t="shared" si="67"/>
        <v>0.99798550806274544</v>
      </c>
      <c r="R686" s="587"/>
      <c r="S686" s="589">
        <f>+(Q691-Q681)/10</f>
        <v>-3.2144060969629962E-6</v>
      </c>
      <c r="T686" s="562"/>
    </row>
    <row r="687" spans="1:20" ht="18.75" customHeight="1">
      <c r="A687" s="332"/>
      <c r="B687" s="332"/>
      <c r="C687" s="332"/>
      <c r="D687" s="332"/>
      <c r="E687" s="332"/>
      <c r="F687" s="332"/>
      <c r="G687" s="334"/>
      <c r="H687" s="338">
        <v>67.599999999999994</v>
      </c>
      <c r="I687" s="401">
        <v>0.89146999999999998</v>
      </c>
      <c r="J687" s="593"/>
      <c r="K687" s="331">
        <v>67.599999999999994</v>
      </c>
      <c r="L687" s="404">
        <v>0.87336000000000003</v>
      </c>
      <c r="M687" s="334"/>
      <c r="N687" s="332"/>
      <c r="O687" s="561"/>
      <c r="P687" s="352">
        <v>0.67600000000000005</v>
      </c>
      <c r="Q687" s="353">
        <f t="shared" si="67"/>
        <v>0.99798229365664848</v>
      </c>
      <c r="R687" s="587"/>
      <c r="S687" s="566"/>
      <c r="T687" s="562"/>
    </row>
    <row r="688" spans="1:20" ht="18.75" customHeight="1">
      <c r="A688" s="332"/>
      <c r="B688" s="332"/>
      <c r="C688" s="332"/>
      <c r="D688" s="332"/>
      <c r="E688" s="332"/>
      <c r="F688" s="332"/>
      <c r="G688" s="334"/>
      <c r="H688" s="338">
        <v>67.7</v>
      </c>
      <c r="I688" s="401">
        <v>0.89122000000000001</v>
      </c>
      <c r="J688" s="593"/>
      <c r="K688" s="331">
        <v>67.7</v>
      </c>
      <c r="L688" s="404">
        <v>0.87312000000000001</v>
      </c>
      <c r="M688" s="334"/>
      <c r="N688" s="332"/>
      <c r="O688" s="561"/>
      <c r="P688" s="352">
        <v>0.67700000000000005</v>
      </c>
      <c r="Q688" s="353">
        <f t="shared" si="67"/>
        <v>0.99797907925055152</v>
      </c>
      <c r="R688" s="587"/>
      <c r="S688" s="566"/>
      <c r="T688" s="562"/>
    </row>
    <row r="689" spans="1:20" ht="18.75" customHeight="1">
      <c r="A689" s="332"/>
      <c r="B689" s="332"/>
      <c r="C689" s="332"/>
      <c r="D689" s="332"/>
      <c r="E689" s="332"/>
      <c r="F689" s="332"/>
      <c r="G689" s="334"/>
      <c r="H689" s="338">
        <v>67.8</v>
      </c>
      <c r="I689" s="401">
        <v>0.89097999999999999</v>
      </c>
      <c r="J689" s="593"/>
      <c r="K689" s="331">
        <v>67.8</v>
      </c>
      <c r="L689" s="404">
        <v>0.87287999999999999</v>
      </c>
      <c r="M689" s="334"/>
      <c r="N689" s="332"/>
      <c r="O689" s="561"/>
      <c r="P689" s="352">
        <v>0.67800000000000005</v>
      </c>
      <c r="Q689" s="353">
        <f t="shared" si="67"/>
        <v>0.99797586484445455</v>
      </c>
      <c r="R689" s="587"/>
      <c r="S689" s="566"/>
      <c r="T689" s="562"/>
    </row>
    <row r="690" spans="1:20" ht="18.75" customHeight="1">
      <c r="A690" s="332"/>
      <c r="B690" s="332"/>
      <c r="C690" s="332"/>
      <c r="D690" s="332"/>
      <c r="E690" s="332"/>
      <c r="F690" s="332"/>
      <c r="G690" s="334"/>
      <c r="H690" s="338">
        <v>67.900000000000006</v>
      </c>
      <c r="I690" s="401">
        <v>0.89073999999999998</v>
      </c>
      <c r="J690" s="593"/>
      <c r="K690" s="331">
        <v>67.900000000000006</v>
      </c>
      <c r="L690" s="404">
        <v>0.87265000000000004</v>
      </c>
      <c r="M690" s="334"/>
      <c r="N690" s="332"/>
      <c r="O690" s="561"/>
      <c r="P690" s="352">
        <v>0.67900000000000005</v>
      </c>
      <c r="Q690" s="353">
        <f t="shared" si="67"/>
        <v>0.99797265043835759</v>
      </c>
      <c r="R690" s="587"/>
      <c r="S690" s="566"/>
      <c r="T690" s="562"/>
    </row>
    <row r="691" spans="1:20" ht="18.75" customHeight="1">
      <c r="A691" s="332"/>
      <c r="B691" s="332"/>
      <c r="C691" s="332"/>
      <c r="D691" s="332"/>
      <c r="E691" s="332"/>
      <c r="F691" s="332"/>
      <c r="G691" s="334"/>
      <c r="H691" s="337">
        <v>68</v>
      </c>
      <c r="I691" s="348">
        <v>0.89049999999999996</v>
      </c>
      <c r="J691" s="593"/>
      <c r="K691" s="330">
        <v>68</v>
      </c>
      <c r="L691" s="347">
        <v>0.87241000000000002</v>
      </c>
      <c r="M691" s="334"/>
      <c r="N691" s="332"/>
      <c r="O691" s="561"/>
      <c r="P691" s="350">
        <v>0.68</v>
      </c>
      <c r="Q691" s="354">
        <v>0.99796943603226063</v>
      </c>
      <c r="R691" s="587"/>
      <c r="S691" s="566"/>
      <c r="T691" s="562"/>
    </row>
    <row r="692" spans="1:20" ht="18.75" customHeight="1">
      <c r="A692" s="332"/>
      <c r="B692" s="332"/>
      <c r="C692" s="332"/>
      <c r="D692" s="332"/>
      <c r="E692" s="332"/>
      <c r="F692" s="332"/>
      <c r="G692" s="334"/>
      <c r="H692" s="338">
        <v>68.099999999999994</v>
      </c>
      <c r="I692" s="401">
        <v>0.89024999999999999</v>
      </c>
      <c r="J692" s="593"/>
      <c r="K692" s="409">
        <v>68.099999999999994</v>
      </c>
      <c r="L692" s="404">
        <v>0.87217999999999996</v>
      </c>
      <c r="M692" s="334"/>
      <c r="N692" s="332"/>
      <c r="O692" s="561"/>
      <c r="P692" s="352">
        <v>0.68100000000000005</v>
      </c>
      <c r="Q692" s="353">
        <f>+Q691+$S$696</f>
        <v>0.99796586357872419</v>
      </c>
      <c r="R692" s="587"/>
      <c r="S692" s="566"/>
      <c r="T692" s="562"/>
    </row>
    <row r="693" spans="1:20" ht="18.75" customHeight="1">
      <c r="A693" s="332"/>
      <c r="B693" s="332"/>
      <c r="C693" s="332"/>
      <c r="D693" s="332"/>
      <c r="E693" s="332"/>
      <c r="F693" s="332"/>
      <c r="G693" s="334"/>
      <c r="H693" s="338">
        <v>68.2</v>
      </c>
      <c r="I693" s="401">
        <v>0.89000999999999997</v>
      </c>
      <c r="J693" s="593"/>
      <c r="K693" s="409">
        <v>68.2</v>
      </c>
      <c r="L693" s="404">
        <v>0.87194000000000005</v>
      </c>
      <c r="M693" s="334"/>
      <c r="N693" s="332"/>
      <c r="O693" s="561"/>
      <c r="P693" s="352">
        <v>0.68200000000000005</v>
      </c>
      <c r="Q693" s="353">
        <f t="shared" ref="Q693:Q700" si="68">+Q692+$S$696</f>
        <v>0.99796229112518775</v>
      </c>
      <c r="R693" s="587"/>
      <c r="S693" s="566"/>
      <c r="T693" s="562"/>
    </row>
    <row r="694" spans="1:20" ht="18.75" customHeight="1">
      <c r="A694" s="332"/>
      <c r="B694" s="332"/>
      <c r="C694" s="332"/>
      <c r="D694" s="332"/>
      <c r="E694" s="332"/>
      <c r="F694" s="332"/>
      <c r="G694" s="334"/>
      <c r="H694" s="338">
        <v>68.3</v>
      </c>
      <c r="I694" s="401">
        <v>0.88976999999999995</v>
      </c>
      <c r="J694" s="593"/>
      <c r="K694" s="409">
        <v>68.3</v>
      </c>
      <c r="L694" s="404">
        <v>0.87170000000000003</v>
      </c>
      <c r="M694" s="334"/>
      <c r="N694" s="332"/>
      <c r="O694" s="561"/>
      <c r="P694" s="352">
        <v>0.68300000000000005</v>
      </c>
      <c r="Q694" s="353">
        <f t="shared" si="68"/>
        <v>0.99795871867165131</v>
      </c>
      <c r="R694" s="587"/>
      <c r="S694" s="566"/>
      <c r="T694" s="562"/>
    </row>
    <row r="695" spans="1:20" ht="18.75" customHeight="1">
      <c r="A695" s="332"/>
      <c r="B695" s="332"/>
      <c r="C695" s="332"/>
      <c r="D695" s="332"/>
      <c r="E695" s="332"/>
      <c r="F695" s="332"/>
      <c r="G695" s="334"/>
      <c r="H695" s="338">
        <v>68.400000000000006</v>
      </c>
      <c r="I695" s="401">
        <v>0.88951999999999998</v>
      </c>
      <c r="J695" s="593"/>
      <c r="K695" s="409">
        <v>68.400000000000006</v>
      </c>
      <c r="L695" s="404">
        <v>0.87146999999999997</v>
      </c>
      <c r="M695" s="334"/>
      <c r="N695" s="332"/>
      <c r="O695" s="561"/>
      <c r="P695" s="352">
        <v>0.68400000000000005</v>
      </c>
      <c r="Q695" s="353">
        <f t="shared" si="68"/>
        <v>0.99795514621811487</v>
      </c>
      <c r="R695" s="587"/>
      <c r="S695" s="566"/>
      <c r="T695" s="562"/>
    </row>
    <row r="696" spans="1:20" ht="18.75" customHeight="1">
      <c r="A696" s="332"/>
      <c r="B696" s="332"/>
      <c r="C696" s="332"/>
      <c r="D696" s="332"/>
      <c r="E696" s="332"/>
      <c r="F696" s="332"/>
      <c r="G696" s="334"/>
      <c r="H696" s="338">
        <v>68.5</v>
      </c>
      <c r="I696" s="401">
        <v>0.88927999999999996</v>
      </c>
      <c r="J696" s="593"/>
      <c r="K696" s="409">
        <v>68.5</v>
      </c>
      <c r="L696" s="404">
        <v>0.87122999999999995</v>
      </c>
      <c r="M696" s="334"/>
      <c r="N696" s="332"/>
      <c r="O696" s="561"/>
      <c r="P696" s="352">
        <v>0.68500000000000005</v>
      </c>
      <c r="Q696" s="353">
        <f t="shared" si="68"/>
        <v>0.99795157376457844</v>
      </c>
      <c r="R696" s="587"/>
      <c r="S696" s="589">
        <f>+(Q701-Q691)/10</f>
        <v>-3.5724535364822786E-6</v>
      </c>
      <c r="T696" s="562"/>
    </row>
    <row r="697" spans="1:20" ht="18.75" customHeight="1">
      <c r="A697" s="332"/>
      <c r="B697" s="332"/>
      <c r="C697" s="332"/>
      <c r="D697" s="332"/>
      <c r="E697" s="332"/>
      <c r="F697" s="332"/>
      <c r="G697" s="334"/>
      <c r="H697" s="338">
        <v>68.599999999999994</v>
      </c>
      <c r="I697" s="401">
        <v>0.88902999999999999</v>
      </c>
      <c r="J697" s="593"/>
      <c r="K697" s="409">
        <v>68.599999999999994</v>
      </c>
      <c r="L697" s="404">
        <v>0.87099000000000004</v>
      </c>
      <c r="M697" s="334"/>
      <c r="N697" s="332"/>
      <c r="O697" s="561"/>
      <c r="P697" s="352">
        <v>0.68600000000000005</v>
      </c>
      <c r="Q697" s="353">
        <f t="shared" si="68"/>
        <v>0.997948001311042</v>
      </c>
      <c r="R697" s="587"/>
      <c r="S697" s="566"/>
      <c r="T697" s="562"/>
    </row>
    <row r="698" spans="1:20" ht="18.75" customHeight="1">
      <c r="A698" s="332"/>
      <c r="B698" s="332"/>
      <c r="C698" s="332"/>
      <c r="D698" s="332"/>
      <c r="E698" s="332"/>
      <c r="F698" s="332"/>
      <c r="G698" s="334"/>
      <c r="H698" s="338">
        <v>68.7</v>
      </c>
      <c r="I698" s="401">
        <v>0.88878999999999997</v>
      </c>
      <c r="J698" s="593"/>
      <c r="K698" s="409">
        <v>68.7</v>
      </c>
      <c r="L698" s="404">
        <v>0.87075000000000002</v>
      </c>
      <c r="M698" s="334"/>
      <c r="N698" s="332"/>
      <c r="O698" s="561"/>
      <c r="P698" s="352">
        <v>0.68700000000000006</v>
      </c>
      <c r="Q698" s="353">
        <f t="shared" si="68"/>
        <v>0.99794442885750556</v>
      </c>
      <c r="R698" s="587"/>
      <c r="S698" s="566"/>
      <c r="T698" s="562"/>
    </row>
    <row r="699" spans="1:20" ht="18.75" customHeight="1">
      <c r="A699" s="332"/>
      <c r="B699" s="332"/>
      <c r="C699" s="332"/>
      <c r="D699" s="332"/>
      <c r="E699" s="332"/>
      <c r="F699" s="332"/>
      <c r="G699" s="334"/>
      <c r="H699" s="338">
        <v>68.8</v>
      </c>
      <c r="I699" s="401">
        <v>0.88854999999999995</v>
      </c>
      <c r="J699" s="593"/>
      <c r="K699" s="409">
        <v>68.8</v>
      </c>
      <c r="L699" s="404">
        <v>0.87051999999999996</v>
      </c>
      <c r="M699" s="334"/>
      <c r="N699" s="332"/>
      <c r="O699" s="561"/>
      <c r="P699" s="352">
        <v>0.68799999999999994</v>
      </c>
      <c r="Q699" s="353">
        <f t="shared" si="68"/>
        <v>0.99794085640396912</v>
      </c>
      <c r="R699" s="587"/>
      <c r="S699" s="566"/>
      <c r="T699" s="562"/>
    </row>
    <row r="700" spans="1:20" ht="18.75" customHeight="1">
      <c r="A700" s="332"/>
      <c r="B700" s="332"/>
      <c r="C700" s="332"/>
      <c r="D700" s="332"/>
      <c r="E700" s="332"/>
      <c r="F700" s="332"/>
      <c r="G700" s="334"/>
      <c r="H700" s="338">
        <v>68.900000000000006</v>
      </c>
      <c r="I700" s="401">
        <v>0.88829999999999998</v>
      </c>
      <c r="J700" s="593"/>
      <c r="K700" s="409">
        <v>68.900000000000006</v>
      </c>
      <c r="L700" s="404">
        <v>0.87028000000000005</v>
      </c>
      <c r="M700" s="334"/>
      <c r="N700" s="332"/>
      <c r="O700" s="561"/>
      <c r="P700" s="352">
        <v>0.68899999999999995</v>
      </c>
      <c r="Q700" s="353">
        <f t="shared" si="68"/>
        <v>0.99793728395043269</v>
      </c>
      <c r="R700" s="587"/>
      <c r="S700" s="566"/>
      <c r="T700" s="562"/>
    </row>
    <row r="701" spans="1:20" ht="18.75" customHeight="1">
      <c r="A701" s="332"/>
      <c r="B701" s="332"/>
      <c r="C701" s="332"/>
      <c r="D701" s="332"/>
      <c r="E701" s="332"/>
      <c r="F701" s="332"/>
      <c r="G701" s="334"/>
      <c r="H701" s="337">
        <v>69</v>
      </c>
      <c r="I701" s="348">
        <v>0.88805000000000001</v>
      </c>
      <c r="J701" s="593"/>
      <c r="K701" s="330">
        <v>69</v>
      </c>
      <c r="L701" s="347">
        <v>0.87004000000000004</v>
      </c>
      <c r="M701" s="334"/>
      <c r="N701" s="332"/>
      <c r="O701" s="561"/>
      <c r="P701" s="350">
        <v>0.69</v>
      </c>
      <c r="Q701" s="354">
        <v>0.9979337114968958</v>
      </c>
      <c r="R701" s="587"/>
      <c r="S701" s="566"/>
      <c r="T701" s="562"/>
    </row>
    <row r="702" spans="1:20" ht="18.75" customHeight="1">
      <c r="A702" s="332"/>
      <c r="B702" s="332"/>
      <c r="C702" s="332"/>
      <c r="D702" s="332"/>
      <c r="E702" s="332"/>
      <c r="F702" s="332"/>
      <c r="G702" s="334"/>
      <c r="H702" s="338">
        <v>69.099999999999994</v>
      </c>
      <c r="I702" s="401">
        <v>0.88780999999999999</v>
      </c>
      <c r="J702" s="593"/>
      <c r="K702" s="331">
        <v>69.099999999999994</v>
      </c>
      <c r="L702" s="404">
        <v>0.86980999999999997</v>
      </c>
      <c r="M702" s="334"/>
      <c r="N702" s="332"/>
      <c r="O702" s="561"/>
      <c r="P702" s="352">
        <v>0.69099999999999995</v>
      </c>
      <c r="Q702" s="353">
        <f>+Q701+$S$706</f>
        <v>0.99793013904335937</v>
      </c>
      <c r="R702" s="587"/>
      <c r="S702" s="566"/>
      <c r="T702" s="562"/>
    </row>
    <row r="703" spans="1:20" ht="18.75" customHeight="1">
      <c r="A703" s="332"/>
      <c r="B703" s="332"/>
      <c r="C703" s="332"/>
      <c r="D703" s="332"/>
      <c r="E703" s="332"/>
      <c r="F703" s="332"/>
      <c r="G703" s="334"/>
      <c r="H703" s="338">
        <v>69.2</v>
      </c>
      <c r="I703" s="401">
        <v>0.88756000000000002</v>
      </c>
      <c r="J703" s="593"/>
      <c r="K703" s="331">
        <v>69.2</v>
      </c>
      <c r="L703" s="404">
        <v>0.86956999999999995</v>
      </c>
      <c r="M703" s="334"/>
      <c r="N703" s="332"/>
      <c r="O703" s="561"/>
      <c r="P703" s="352">
        <v>0.69199999999999995</v>
      </c>
      <c r="Q703" s="353">
        <f t="shared" ref="Q703:Q710" si="69">+Q702+$S$706</f>
        <v>0.99792656658982293</v>
      </c>
      <c r="R703" s="587"/>
      <c r="S703" s="566"/>
      <c r="T703" s="562"/>
    </row>
    <row r="704" spans="1:20" ht="18.75" customHeight="1">
      <c r="A704" s="332"/>
      <c r="B704" s="332"/>
      <c r="C704" s="332"/>
      <c r="D704" s="332"/>
      <c r="E704" s="332"/>
      <c r="F704" s="332"/>
      <c r="G704" s="334"/>
      <c r="H704" s="338">
        <v>69.3</v>
      </c>
      <c r="I704" s="401">
        <v>0.88732</v>
      </c>
      <c r="J704" s="593"/>
      <c r="K704" s="331">
        <v>69.3</v>
      </c>
      <c r="L704" s="404">
        <v>0.86933000000000005</v>
      </c>
      <c r="M704" s="334"/>
      <c r="N704" s="332"/>
      <c r="O704" s="561"/>
      <c r="P704" s="352">
        <v>0.69299999999999995</v>
      </c>
      <c r="Q704" s="353">
        <f t="shared" si="69"/>
        <v>0.99792299413628649</v>
      </c>
      <c r="R704" s="587"/>
      <c r="S704" s="566"/>
      <c r="T704" s="562"/>
    </row>
    <row r="705" spans="1:20" ht="18.75" customHeight="1">
      <c r="A705" s="332"/>
      <c r="B705" s="332"/>
      <c r="C705" s="332"/>
      <c r="D705" s="332"/>
      <c r="E705" s="332"/>
      <c r="F705" s="332"/>
      <c r="G705" s="334"/>
      <c r="H705" s="338">
        <v>69.400000000000006</v>
      </c>
      <c r="I705" s="401">
        <v>0.88707000000000003</v>
      </c>
      <c r="J705" s="593"/>
      <c r="K705" s="331">
        <v>69.400000000000006</v>
      </c>
      <c r="L705" s="404">
        <v>0.86909000000000003</v>
      </c>
      <c r="M705" s="334"/>
      <c r="N705" s="332"/>
      <c r="O705" s="561"/>
      <c r="P705" s="352">
        <v>0.69399999999999995</v>
      </c>
      <c r="Q705" s="353">
        <f t="shared" si="69"/>
        <v>0.99791942168275005</v>
      </c>
      <c r="R705" s="587"/>
      <c r="S705" s="566"/>
      <c r="T705" s="562"/>
    </row>
    <row r="706" spans="1:20" ht="18.75" customHeight="1">
      <c r="A706" s="332"/>
      <c r="B706" s="332"/>
      <c r="C706" s="332"/>
      <c r="D706" s="332"/>
      <c r="E706" s="332"/>
      <c r="F706" s="332"/>
      <c r="G706" s="334"/>
      <c r="H706" s="338">
        <v>69.5</v>
      </c>
      <c r="I706" s="401">
        <v>0.88682000000000005</v>
      </c>
      <c r="J706" s="593"/>
      <c r="K706" s="331">
        <v>69.5</v>
      </c>
      <c r="L706" s="404">
        <v>0.86885000000000001</v>
      </c>
      <c r="M706" s="334"/>
      <c r="N706" s="332"/>
      <c r="O706" s="561"/>
      <c r="P706" s="352">
        <v>0.69499999999999995</v>
      </c>
      <c r="Q706" s="353">
        <f t="shared" si="69"/>
        <v>0.99791584922921361</v>
      </c>
      <c r="R706" s="587"/>
      <c r="S706" s="589">
        <f>+(Q711-Q701)/10</f>
        <v>-3.5724535364711762E-6</v>
      </c>
      <c r="T706" s="562"/>
    </row>
    <row r="707" spans="1:20" ht="18.75" customHeight="1">
      <c r="A707" s="332"/>
      <c r="B707" s="332"/>
      <c r="C707" s="332"/>
      <c r="D707" s="332"/>
      <c r="E707" s="332"/>
      <c r="F707" s="332"/>
      <c r="G707" s="334"/>
      <c r="H707" s="338">
        <v>69.599999999999994</v>
      </c>
      <c r="I707" s="401">
        <v>0.88658000000000003</v>
      </c>
      <c r="J707" s="593"/>
      <c r="K707" s="331">
        <v>69.599999999999994</v>
      </c>
      <c r="L707" s="404">
        <v>0.86861999999999995</v>
      </c>
      <c r="M707" s="334"/>
      <c r="N707" s="332"/>
      <c r="O707" s="561"/>
      <c r="P707" s="352">
        <v>0.69599999999999995</v>
      </c>
      <c r="Q707" s="353">
        <f t="shared" si="69"/>
        <v>0.99791227677567718</v>
      </c>
      <c r="R707" s="587"/>
      <c r="S707" s="566"/>
      <c r="T707" s="562"/>
    </row>
    <row r="708" spans="1:20" ht="18.75" customHeight="1">
      <c r="A708" s="332"/>
      <c r="B708" s="332"/>
      <c r="C708" s="332"/>
      <c r="D708" s="332"/>
      <c r="E708" s="332"/>
      <c r="F708" s="332"/>
      <c r="G708" s="334"/>
      <c r="H708" s="338">
        <v>69.7</v>
      </c>
      <c r="I708" s="401">
        <v>0.88632</v>
      </c>
      <c r="J708" s="593"/>
      <c r="K708" s="331">
        <v>69.7</v>
      </c>
      <c r="L708" s="404">
        <v>0.86838000000000004</v>
      </c>
      <c r="M708" s="334"/>
      <c r="N708" s="332"/>
      <c r="O708" s="561"/>
      <c r="P708" s="352">
        <v>0.69699999999999995</v>
      </c>
      <c r="Q708" s="353">
        <f t="shared" si="69"/>
        <v>0.99790870432214074</v>
      </c>
      <c r="R708" s="587"/>
      <c r="S708" s="566"/>
      <c r="T708" s="562"/>
    </row>
    <row r="709" spans="1:20" ht="18.75" customHeight="1">
      <c r="A709" s="332"/>
      <c r="B709" s="332"/>
      <c r="C709" s="332"/>
      <c r="D709" s="332"/>
      <c r="E709" s="332"/>
      <c r="F709" s="332"/>
      <c r="G709" s="334"/>
      <c r="H709" s="338">
        <v>69.8</v>
      </c>
      <c r="I709" s="401">
        <v>0.88607999999999998</v>
      </c>
      <c r="J709" s="593"/>
      <c r="K709" s="331">
        <v>69.8</v>
      </c>
      <c r="L709" s="404">
        <v>0.86814000000000002</v>
      </c>
      <c r="M709" s="334"/>
      <c r="N709" s="332"/>
      <c r="O709" s="561"/>
      <c r="P709" s="352">
        <v>0.69799999999999995</v>
      </c>
      <c r="Q709" s="353">
        <f t="shared" si="69"/>
        <v>0.9979051318686043</v>
      </c>
      <c r="R709" s="587"/>
      <c r="S709" s="566"/>
      <c r="T709" s="562"/>
    </row>
    <row r="710" spans="1:20" ht="18.75" customHeight="1">
      <c r="A710" s="332"/>
      <c r="B710" s="332"/>
      <c r="C710" s="332"/>
      <c r="D710" s="332"/>
      <c r="E710" s="332"/>
      <c r="F710" s="332"/>
      <c r="G710" s="334"/>
      <c r="H710" s="338">
        <v>69.900000000000006</v>
      </c>
      <c r="I710" s="401">
        <v>0.88583000000000001</v>
      </c>
      <c r="J710" s="593"/>
      <c r="K710" s="331">
        <v>69.900000000000006</v>
      </c>
      <c r="L710" s="404">
        <v>0.8679</v>
      </c>
      <c r="M710" s="334"/>
      <c r="N710" s="332"/>
      <c r="O710" s="561"/>
      <c r="P710" s="352">
        <v>0.69899999999999995</v>
      </c>
      <c r="Q710" s="353">
        <f t="shared" si="69"/>
        <v>0.99790155941506786</v>
      </c>
      <c r="R710" s="587"/>
      <c r="S710" s="566"/>
      <c r="T710" s="562"/>
    </row>
    <row r="711" spans="1:20" ht="18.75" customHeight="1">
      <c r="A711" s="332"/>
      <c r="B711" s="332"/>
      <c r="C711" s="332"/>
      <c r="D711" s="332"/>
      <c r="E711" s="332"/>
      <c r="F711" s="332"/>
      <c r="G711" s="334"/>
      <c r="H711" s="337">
        <v>70</v>
      </c>
      <c r="I711" s="348">
        <v>0.88558999999999999</v>
      </c>
      <c r="J711" s="593"/>
      <c r="K711" s="330">
        <v>70</v>
      </c>
      <c r="L711" s="347">
        <v>0.86765999999999999</v>
      </c>
      <c r="M711" s="334"/>
      <c r="N711" s="332"/>
      <c r="O711" s="561"/>
      <c r="P711" s="350">
        <v>0.7</v>
      </c>
      <c r="Q711" s="354">
        <v>0.99789798696153109</v>
      </c>
      <c r="R711" s="587"/>
      <c r="S711" s="566"/>
      <c r="T711" s="566" t="s">
        <v>275</v>
      </c>
    </row>
    <row r="712" spans="1:20" ht="18.75" customHeight="1">
      <c r="A712" s="332"/>
      <c r="B712" s="332"/>
      <c r="C712" s="332"/>
      <c r="D712" s="332"/>
      <c r="E712" s="332"/>
      <c r="F712" s="332"/>
      <c r="G712" s="334"/>
      <c r="H712" s="410">
        <v>70.099999999999994</v>
      </c>
      <c r="I712" s="401">
        <v>0.88532999999999995</v>
      </c>
      <c r="J712" s="593"/>
      <c r="K712" s="416">
        <v>70.099999999999994</v>
      </c>
      <c r="L712" s="404">
        <v>0.86741999999999997</v>
      </c>
      <c r="M712" s="334"/>
      <c r="N712" s="332"/>
      <c r="O712" s="561"/>
      <c r="P712" s="352">
        <v>0.70099999999999996</v>
      </c>
      <c r="Q712" s="353">
        <f>+Q711+$S$716</f>
        <v>0.997894164530022</v>
      </c>
      <c r="R712" s="587"/>
      <c r="S712" s="566"/>
      <c r="T712" s="562"/>
    </row>
    <row r="713" spans="1:20" ht="18.75" customHeight="1">
      <c r="A713" s="332"/>
      <c r="B713" s="332"/>
      <c r="C713" s="332"/>
      <c r="D713" s="332"/>
      <c r="E713" s="332"/>
      <c r="F713" s="332"/>
      <c r="G713" s="334"/>
      <c r="H713" s="338">
        <v>70.2</v>
      </c>
      <c r="I713" s="401">
        <v>0.88509000000000004</v>
      </c>
      <c r="J713" s="593"/>
      <c r="K713" s="331">
        <v>70.2</v>
      </c>
      <c r="L713" s="404">
        <v>0.86717999999999995</v>
      </c>
      <c r="M713" s="334"/>
      <c r="N713" s="332"/>
      <c r="O713" s="561"/>
      <c r="P713" s="352">
        <v>0.70199999999999996</v>
      </c>
      <c r="Q713" s="353">
        <f t="shared" ref="Q713:Q720" si="70">+Q712+$S$716</f>
        <v>0.99789034209851291</v>
      </c>
      <c r="R713" s="587"/>
      <c r="S713" s="566"/>
      <c r="T713" s="562"/>
    </row>
    <row r="714" spans="1:20" ht="18.75" customHeight="1">
      <c r="A714" s="332"/>
      <c r="B714" s="332"/>
      <c r="C714" s="332"/>
      <c r="D714" s="332"/>
      <c r="E714" s="332"/>
      <c r="F714" s="332"/>
      <c r="G714" s="334"/>
      <c r="H714" s="410">
        <v>70.3</v>
      </c>
      <c r="I714" s="401">
        <v>0.88483999999999996</v>
      </c>
      <c r="J714" s="593"/>
      <c r="K714" s="416">
        <v>70.3</v>
      </c>
      <c r="L714" s="404">
        <v>0.86694000000000004</v>
      </c>
      <c r="M714" s="334"/>
      <c r="N714" s="332"/>
      <c r="O714" s="561"/>
      <c r="P714" s="352">
        <v>0.70299999999999996</v>
      </c>
      <c r="Q714" s="353">
        <f t="shared" si="70"/>
        <v>0.99788651966700381</v>
      </c>
      <c r="R714" s="587"/>
      <c r="S714" s="566"/>
      <c r="T714" s="562"/>
    </row>
    <row r="715" spans="1:20" ht="18.75" customHeight="1">
      <c r="A715" s="332"/>
      <c r="B715" s="332"/>
      <c r="C715" s="332"/>
      <c r="D715" s="332"/>
      <c r="E715" s="332"/>
      <c r="F715" s="332"/>
      <c r="G715" s="334"/>
      <c r="H715" s="338">
        <v>70.400000000000006</v>
      </c>
      <c r="I715" s="401">
        <v>0.88458000000000003</v>
      </c>
      <c r="J715" s="593"/>
      <c r="K715" s="331">
        <v>70.400000000000006</v>
      </c>
      <c r="L715" s="404">
        <v>0.86670999999999998</v>
      </c>
      <c r="M715" s="334"/>
      <c r="N715" s="332"/>
      <c r="O715" s="561"/>
      <c r="P715" s="352">
        <v>0.70399999999999996</v>
      </c>
      <c r="Q715" s="353">
        <f t="shared" si="70"/>
        <v>0.99788269723549472</v>
      </c>
      <c r="R715" s="587"/>
      <c r="S715" s="566"/>
      <c r="T715" s="562"/>
    </row>
    <row r="716" spans="1:20" ht="18.75" customHeight="1">
      <c r="A716" s="332"/>
      <c r="B716" s="332"/>
      <c r="C716" s="332"/>
      <c r="D716" s="332"/>
      <c r="E716" s="332"/>
      <c r="F716" s="332"/>
      <c r="G716" s="334"/>
      <c r="H716" s="410">
        <v>70.5</v>
      </c>
      <c r="I716" s="401">
        <v>0.88434000000000001</v>
      </c>
      <c r="J716" s="593"/>
      <c r="K716" s="416">
        <v>70.5</v>
      </c>
      <c r="L716" s="404">
        <v>0.86646999999999996</v>
      </c>
      <c r="M716" s="334"/>
      <c r="N716" s="332"/>
      <c r="O716" s="561"/>
      <c r="P716" s="352">
        <v>0.70499999999999996</v>
      </c>
      <c r="Q716" s="353">
        <f t="shared" si="70"/>
        <v>0.99787887480398563</v>
      </c>
      <c r="R716" s="587"/>
      <c r="S716" s="589">
        <f>+(Q721-Q711)/10</f>
        <v>-3.8224315091373031E-6</v>
      </c>
      <c r="T716" s="562"/>
    </row>
    <row r="717" spans="1:20" ht="18.75" customHeight="1">
      <c r="A717" s="332"/>
      <c r="B717" s="332"/>
      <c r="C717" s="332"/>
      <c r="D717" s="332"/>
      <c r="E717" s="332"/>
      <c r="F717" s="332"/>
      <c r="G717" s="334"/>
      <c r="H717" s="338">
        <v>70.599999999999994</v>
      </c>
      <c r="I717" s="401">
        <v>0.88409000000000004</v>
      </c>
      <c r="J717" s="593"/>
      <c r="K717" s="331">
        <v>70.599999999999994</v>
      </c>
      <c r="L717" s="404">
        <v>0.86623000000000006</v>
      </c>
      <c r="M717" s="334"/>
      <c r="N717" s="332"/>
      <c r="O717" s="561"/>
      <c r="P717" s="352">
        <v>0.70599999999999996</v>
      </c>
      <c r="Q717" s="353">
        <f t="shared" si="70"/>
        <v>0.99787505237247653</v>
      </c>
      <c r="R717" s="587"/>
      <c r="S717" s="566"/>
      <c r="T717" s="562"/>
    </row>
    <row r="718" spans="1:20" ht="18.75" customHeight="1">
      <c r="A718" s="332"/>
      <c r="B718" s="332"/>
      <c r="C718" s="332"/>
      <c r="D718" s="332"/>
      <c r="E718" s="332"/>
      <c r="F718" s="332"/>
      <c r="G718" s="334"/>
      <c r="H718" s="410">
        <v>70.7</v>
      </c>
      <c r="I718" s="401">
        <v>0.88383999999999996</v>
      </c>
      <c r="J718" s="593"/>
      <c r="K718" s="416">
        <v>70.7</v>
      </c>
      <c r="L718" s="404">
        <v>0.86599000000000004</v>
      </c>
      <c r="M718" s="334"/>
      <c r="N718" s="332"/>
      <c r="O718" s="561"/>
      <c r="P718" s="352">
        <v>0.70699999999999996</v>
      </c>
      <c r="Q718" s="353">
        <f t="shared" si="70"/>
        <v>0.99787122994096744</v>
      </c>
      <c r="R718" s="587"/>
      <c r="S718" s="566"/>
      <c r="T718" s="562"/>
    </row>
    <row r="719" spans="1:20" ht="18.75" customHeight="1">
      <c r="A719" s="332"/>
      <c r="B719" s="332"/>
      <c r="C719" s="332"/>
      <c r="D719" s="332"/>
      <c r="E719" s="332"/>
      <c r="F719" s="332"/>
      <c r="G719" s="334"/>
      <c r="H719" s="338">
        <v>70.8</v>
      </c>
      <c r="I719" s="401">
        <v>0.88358999999999999</v>
      </c>
      <c r="J719" s="593"/>
      <c r="K719" s="331">
        <v>70.8</v>
      </c>
      <c r="L719" s="404">
        <v>0.86575000000000002</v>
      </c>
      <c r="M719" s="334"/>
      <c r="N719" s="332"/>
      <c r="O719" s="561"/>
      <c r="P719" s="352">
        <v>0.70799999999999996</v>
      </c>
      <c r="Q719" s="353">
        <f t="shared" si="70"/>
        <v>0.99786740750945835</v>
      </c>
      <c r="R719" s="587"/>
      <c r="S719" s="566"/>
      <c r="T719" s="562"/>
    </row>
    <row r="720" spans="1:20" ht="18.75" customHeight="1">
      <c r="A720" s="332"/>
      <c r="B720" s="332"/>
      <c r="C720" s="332"/>
      <c r="D720" s="332"/>
      <c r="E720" s="332"/>
      <c r="F720" s="332"/>
      <c r="G720" s="334"/>
      <c r="H720" s="410">
        <v>70.900000000000006</v>
      </c>
      <c r="I720" s="401">
        <v>0.88334000000000001</v>
      </c>
      <c r="J720" s="593"/>
      <c r="K720" s="416">
        <v>70.900000000000006</v>
      </c>
      <c r="L720" s="404">
        <v>0.86551</v>
      </c>
      <c r="M720" s="334"/>
      <c r="N720" s="332"/>
      <c r="O720" s="561"/>
      <c r="P720" s="352">
        <v>0.70899999999999996</v>
      </c>
      <c r="Q720" s="353">
        <f t="shared" si="70"/>
        <v>0.99786358507794926</v>
      </c>
      <c r="R720" s="587"/>
      <c r="S720" s="566"/>
      <c r="T720" s="562"/>
    </row>
    <row r="721" spans="1:20" ht="18.75" customHeight="1">
      <c r="A721" s="332"/>
      <c r="B721" s="332"/>
      <c r="C721" s="332"/>
      <c r="D721" s="332"/>
      <c r="E721" s="332"/>
      <c r="F721" s="332"/>
      <c r="G721" s="334"/>
      <c r="H721" s="337">
        <v>71</v>
      </c>
      <c r="I721" s="348">
        <v>0.88309000000000004</v>
      </c>
      <c r="J721" s="593"/>
      <c r="K721" s="330">
        <v>71</v>
      </c>
      <c r="L721" s="347">
        <v>0.86526999999999998</v>
      </c>
      <c r="M721" s="334"/>
      <c r="N721" s="332"/>
      <c r="O721" s="561"/>
      <c r="P721" s="350">
        <v>0.71</v>
      </c>
      <c r="Q721" s="354">
        <v>0.99785976264643972</v>
      </c>
      <c r="R721" s="587"/>
      <c r="S721" s="566"/>
      <c r="T721" s="562"/>
    </row>
    <row r="722" spans="1:20" ht="18.75" customHeight="1">
      <c r="A722" s="332"/>
      <c r="B722" s="332"/>
      <c r="C722" s="332"/>
      <c r="D722" s="332"/>
      <c r="E722" s="332"/>
      <c r="F722" s="332"/>
      <c r="G722" s="334"/>
      <c r="H722" s="338">
        <v>71.099999999999994</v>
      </c>
      <c r="I722" s="401">
        <v>0.88283999999999996</v>
      </c>
      <c r="J722" s="593"/>
      <c r="K722" s="331">
        <v>71.099999999999994</v>
      </c>
      <c r="L722" s="404">
        <v>0.86502999999999997</v>
      </c>
      <c r="M722" s="334"/>
      <c r="N722" s="332"/>
      <c r="O722" s="561"/>
      <c r="P722" s="352">
        <v>0.71099999999999997</v>
      </c>
      <c r="Q722" s="353">
        <f>+Q721+$S$726</f>
        <v>0.99785594021493063</v>
      </c>
      <c r="R722" s="587"/>
      <c r="S722" s="566"/>
      <c r="T722" s="562"/>
    </row>
    <row r="723" spans="1:20" ht="18.75" customHeight="1">
      <c r="A723" s="332"/>
      <c r="B723" s="332"/>
      <c r="C723" s="332"/>
      <c r="D723" s="332"/>
      <c r="E723" s="332"/>
      <c r="F723" s="332"/>
      <c r="G723" s="334"/>
      <c r="H723" s="338">
        <v>71.2</v>
      </c>
      <c r="I723" s="401">
        <v>0.88258000000000003</v>
      </c>
      <c r="J723" s="593"/>
      <c r="K723" s="331">
        <v>71.2</v>
      </c>
      <c r="L723" s="404">
        <v>0.86478999999999995</v>
      </c>
      <c r="M723" s="334"/>
      <c r="N723" s="332"/>
      <c r="O723" s="561"/>
      <c r="P723" s="352">
        <v>0.71199999999999997</v>
      </c>
      <c r="Q723" s="353">
        <f t="shared" ref="Q723:Q730" si="71">+Q722+$S$726</f>
        <v>0.99785211778342153</v>
      </c>
      <c r="R723" s="587"/>
      <c r="S723" s="566"/>
      <c r="T723" s="562"/>
    </row>
    <row r="724" spans="1:20" ht="18.75" customHeight="1">
      <c r="A724" s="332"/>
      <c r="B724" s="332"/>
      <c r="C724" s="332"/>
      <c r="D724" s="332"/>
      <c r="E724" s="332"/>
      <c r="F724" s="332"/>
      <c r="G724" s="334"/>
      <c r="H724" s="338">
        <v>71.3</v>
      </c>
      <c r="I724" s="401">
        <v>0.88232999999999995</v>
      </c>
      <c r="J724" s="593"/>
      <c r="K724" s="331">
        <v>71.3</v>
      </c>
      <c r="L724" s="404">
        <v>0.86455000000000004</v>
      </c>
      <c r="M724" s="334"/>
      <c r="N724" s="332"/>
      <c r="O724" s="561"/>
      <c r="P724" s="352">
        <v>0.71299999999999997</v>
      </c>
      <c r="Q724" s="353">
        <f t="shared" si="71"/>
        <v>0.99784829535191244</v>
      </c>
      <c r="R724" s="587"/>
      <c r="S724" s="566"/>
      <c r="T724" s="562"/>
    </row>
    <row r="725" spans="1:20" ht="18.75" customHeight="1">
      <c r="A725" s="332"/>
      <c r="B725" s="332"/>
      <c r="C725" s="332"/>
      <c r="D725" s="332"/>
      <c r="E725" s="332"/>
      <c r="F725" s="332"/>
      <c r="G725" s="334"/>
      <c r="H725" s="338">
        <v>71.400000000000006</v>
      </c>
      <c r="I725" s="401">
        <v>0.88207999999999998</v>
      </c>
      <c r="J725" s="593"/>
      <c r="K725" s="331">
        <v>71.400000000000006</v>
      </c>
      <c r="L725" s="404">
        <v>0.86431000000000002</v>
      </c>
      <c r="M725" s="334"/>
      <c r="N725" s="332"/>
      <c r="O725" s="561"/>
      <c r="P725" s="352">
        <v>0.71399999999999997</v>
      </c>
      <c r="Q725" s="353">
        <f t="shared" si="71"/>
        <v>0.99784447292040335</v>
      </c>
      <c r="R725" s="587"/>
      <c r="S725" s="566"/>
      <c r="T725" s="562"/>
    </row>
    <row r="726" spans="1:20" ht="18.75" customHeight="1">
      <c r="A726" s="332"/>
      <c r="B726" s="332"/>
      <c r="C726" s="332"/>
      <c r="D726" s="332"/>
      <c r="E726" s="332"/>
      <c r="F726" s="332"/>
      <c r="G726" s="334"/>
      <c r="H726" s="338">
        <v>71.5</v>
      </c>
      <c r="I726" s="401">
        <v>0.88183</v>
      </c>
      <c r="J726" s="593"/>
      <c r="K726" s="331">
        <v>71.5</v>
      </c>
      <c r="L726" s="404">
        <v>0.86407</v>
      </c>
      <c r="M726" s="334"/>
      <c r="N726" s="332"/>
      <c r="O726" s="561"/>
      <c r="P726" s="352">
        <v>0.71499999999999997</v>
      </c>
      <c r="Q726" s="353">
        <f t="shared" si="71"/>
        <v>0.99784065048889425</v>
      </c>
      <c r="R726" s="587"/>
      <c r="S726" s="589">
        <f>+(Q731-Q721)/10</f>
        <v>-3.8224315091373031E-6</v>
      </c>
      <c r="T726" s="562"/>
    </row>
    <row r="727" spans="1:20" ht="18.75" customHeight="1">
      <c r="A727" s="332"/>
      <c r="B727" s="332"/>
      <c r="C727" s="332"/>
      <c r="D727" s="332"/>
      <c r="E727" s="332"/>
      <c r="F727" s="332"/>
      <c r="G727" s="334"/>
      <c r="H727" s="338">
        <v>71.599999999999994</v>
      </c>
      <c r="I727" s="401">
        <v>0.88158000000000003</v>
      </c>
      <c r="J727" s="593"/>
      <c r="K727" s="331">
        <v>71.599999999999994</v>
      </c>
      <c r="L727" s="404">
        <v>0.86382999999999999</v>
      </c>
      <c r="M727" s="334"/>
      <c r="N727" s="332"/>
      <c r="O727" s="561"/>
      <c r="P727" s="352">
        <v>0.71599999999999997</v>
      </c>
      <c r="Q727" s="353">
        <f t="shared" si="71"/>
        <v>0.99783682805738516</v>
      </c>
      <c r="R727" s="587"/>
      <c r="S727" s="566"/>
      <c r="T727" s="562"/>
    </row>
    <row r="728" spans="1:20" ht="18.75" customHeight="1">
      <c r="A728" s="332"/>
      <c r="B728" s="332"/>
      <c r="C728" s="332"/>
      <c r="D728" s="332"/>
      <c r="E728" s="332"/>
      <c r="F728" s="332"/>
      <c r="G728" s="334"/>
      <c r="H728" s="338">
        <v>71.7</v>
      </c>
      <c r="I728" s="401">
        <v>0.88131999999999999</v>
      </c>
      <c r="J728" s="593"/>
      <c r="K728" s="331">
        <v>71.7</v>
      </c>
      <c r="L728" s="404">
        <v>0.86338999999999999</v>
      </c>
      <c r="M728" s="334"/>
      <c r="N728" s="332"/>
      <c r="O728" s="561"/>
      <c r="P728" s="352">
        <v>0.71699999999999997</v>
      </c>
      <c r="Q728" s="353">
        <f t="shared" si="71"/>
        <v>0.99783300562587607</v>
      </c>
      <c r="R728" s="587"/>
      <c r="S728" s="566"/>
      <c r="T728" s="562"/>
    </row>
    <row r="729" spans="1:20" ht="18.75" customHeight="1">
      <c r="A729" s="332"/>
      <c r="B729" s="332"/>
      <c r="C729" s="332"/>
      <c r="D729" s="332"/>
      <c r="E729" s="332"/>
      <c r="F729" s="332"/>
      <c r="G729" s="334"/>
      <c r="H729" s="338">
        <v>71.8</v>
      </c>
      <c r="I729" s="401">
        <v>0.88107000000000002</v>
      </c>
      <c r="J729" s="593"/>
      <c r="K729" s="331">
        <v>71.8</v>
      </c>
      <c r="L729" s="404">
        <v>0.86334999999999995</v>
      </c>
      <c r="M729" s="334"/>
      <c r="N729" s="332"/>
      <c r="O729" s="561"/>
      <c r="P729" s="352">
        <v>0.71799999999999997</v>
      </c>
      <c r="Q729" s="353">
        <f t="shared" si="71"/>
        <v>0.99782918319436698</v>
      </c>
      <c r="R729" s="587"/>
      <c r="S729" s="566"/>
      <c r="T729" s="562"/>
    </row>
    <row r="730" spans="1:20" ht="18.75" customHeight="1" thickBot="1">
      <c r="A730" s="332"/>
      <c r="B730" s="332"/>
      <c r="C730" s="332"/>
      <c r="D730" s="332"/>
      <c r="E730" s="332"/>
      <c r="F730" s="332"/>
      <c r="G730" s="334"/>
      <c r="H730" s="338">
        <v>71.900000000000006</v>
      </c>
      <c r="I730" s="401">
        <v>0.88080999999999998</v>
      </c>
      <c r="J730" s="593"/>
      <c r="K730" s="331">
        <v>71.900000000000006</v>
      </c>
      <c r="L730" s="404">
        <v>0.86311000000000004</v>
      </c>
      <c r="M730" s="334"/>
      <c r="N730" s="332"/>
      <c r="O730" s="561"/>
      <c r="P730" s="352">
        <v>0.71899999999999997</v>
      </c>
      <c r="Q730" s="353">
        <f t="shared" si="71"/>
        <v>0.99782536076285788</v>
      </c>
      <c r="R730" s="587"/>
      <c r="S730" s="566"/>
      <c r="T730" s="562"/>
    </row>
    <row r="731" spans="1:20" ht="18.75" customHeight="1">
      <c r="A731" s="332"/>
      <c r="B731" s="332"/>
      <c r="C731" s="332"/>
      <c r="D731" s="332"/>
      <c r="E731" s="332"/>
      <c r="F731" s="332"/>
      <c r="G731" s="334"/>
      <c r="H731" s="337">
        <v>72</v>
      </c>
      <c r="I731" s="348">
        <v>0.88056000000000001</v>
      </c>
      <c r="J731" s="592" t="s">
        <v>284</v>
      </c>
      <c r="K731" s="330">
        <v>72</v>
      </c>
      <c r="L731" s="347">
        <v>0.86287000000000003</v>
      </c>
      <c r="M731" s="334"/>
      <c r="N731" s="332"/>
      <c r="O731" s="561"/>
      <c r="P731" s="350">
        <v>0.72</v>
      </c>
      <c r="Q731" s="354">
        <v>0.99782153833134835</v>
      </c>
      <c r="R731" s="587"/>
      <c r="S731" s="566"/>
      <c r="T731" s="562"/>
    </row>
    <row r="732" spans="1:20" ht="18.75" customHeight="1">
      <c r="A732" s="332"/>
      <c r="B732" s="332"/>
      <c r="C732" s="332"/>
      <c r="D732" s="332"/>
      <c r="E732" s="332"/>
      <c r="F732" s="332"/>
      <c r="G732" s="334"/>
      <c r="H732" s="338">
        <v>72.099999999999994</v>
      </c>
      <c r="I732" s="401">
        <v>0.88031000000000004</v>
      </c>
      <c r="J732" s="593"/>
      <c r="K732" s="331">
        <v>72.099999999999994</v>
      </c>
      <c r="L732" s="404">
        <v>0.86263000000000001</v>
      </c>
      <c r="M732" s="334"/>
      <c r="N732" s="332"/>
      <c r="O732" s="561"/>
      <c r="P732" s="352">
        <v>0.72099999999999997</v>
      </c>
      <c r="Q732" s="353">
        <f>+Q731+$S$736</f>
        <v>0.99781781741263897</v>
      </c>
      <c r="R732" s="587"/>
      <c r="S732" s="566"/>
      <c r="T732" s="562"/>
    </row>
    <row r="733" spans="1:20" ht="18.75" customHeight="1">
      <c r="A733" s="332"/>
      <c r="B733" s="332"/>
      <c r="C733" s="332"/>
      <c r="D733" s="332"/>
      <c r="E733" s="332"/>
      <c r="F733" s="332"/>
      <c r="G733" s="334"/>
      <c r="H733" s="338">
        <v>72.2</v>
      </c>
      <c r="I733" s="401">
        <v>0.88005</v>
      </c>
      <c r="J733" s="593"/>
      <c r="K733" s="331">
        <v>72.2</v>
      </c>
      <c r="L733" s="404">
        <v>0.86238999999999999</v>
      </c>
      <c r="M733" s="334"/>
      <c r="N733" s="332"/>
      <c r="O733" s="561"/>
      <c r="P733" s="352">
        <v>0.72199999999999998</v>
      </c>
      <c r="Q733" s="353">
        <f t="shared" ref="Q733:Q740" si="72">+Q732+$S$736</f>
        <v>0.9978140964939296</v>
      </c>
      <c r="R733" s="587"/>
      <c r="S733" s="566"/>
      <c r="T733" s="562"/>
    </row>
    <row r="734" spans="1:20" ht="18.75" customHeight="1">
      <c r="A734" s="332"/>
      <c r="B734" s="332"/>
      <c r="C734" s="332"/>
      <c r="D734" s="332"/>
      <c r="E734" s="332"/>
      <c r="F734" s="332"/>
      <c r="G734" s="334"/>
      <c r="H734" s="338">
        <v>72.3</v>
      </c>
      <c r="I734" s="401">
        <v>0.87980000000000003</v>
      </c>
      <c r="J734" s="593"/>
      <c r="K734" s="331">
        <v>72.3</v>
      </c>
      <c r="L734" s="404">
        <v>0.86214999999999997</v>
      </c>
      <c r="M734" s="334"/>
      <c r="N734" s="332"/>
      <c r="O734" s="561"/>
      <c r="P734" s="352">
        <v>0.72299999999999998</v>
      </c>
      <c r="Q734" s="353">
        <f t="shared" si="72"/>
        <v>0.99781037557522023</v>
      </c>
      <c r="R734" s="587"/>
      <c r="S734" s="566"/>
      <c r="T734" s="562"/>
    </row>
    <row r="735" spans="1:20" ht="18.75" customHeight="1">
      <c r="A735" s="332"/>
      <c r="B735" s="332"/>
      <c r="C735" s="332"/>
      <c r="D735" s="332"/>
      <c r="E735" s="332"/>
      <c r="F735" s="332"/>
      <c r="G735" s="334"/>
      <c r="H735" s="338">
        <v>72.400000000000006</v>
      </c>
      <c r="I735" s="401">
        <v>0.87953999999999999</v>
      </c>
      <c r="J735" s="593"/>
      <c r="K735" s="331">
        <v>72.400000000000006</v>
      </c>
      <c r="L735" s="404">
        <v>0.86190999999999995</v>
      </c>
      <c r="M735" s="334"/>
      <c r="N735" s="332"/>
      <c r="O735" s="561"/>
      <c r="P735" s="352">
        <v>0.72399999999999998</v>
      </c>
      <c r="Q735" s="353">
        <f t="shared" si="72"/>
        <v>0.99780665465651086</v>
      </c>
      <c r="R735" s="587"/>
      <c r="S735" s="566"/>
      <c r="T735" s="562"/>
    </row>
    <row r="736" spans="1:20" ht="18.75" customHeight="1">
      <c r="A736" s="332"/>
      <c r="B736" s="332"/>
      <c r="C736" s="332"/>
      <c r="D736" s="332"/>
      <c r="E736" s="332"/>
      <c r="F736" s="332"/>
      <c r="G736" s="334"/>
      <c r="H736" s="338">
        <v>72.5</v>
      </c>
      <c r="I736" s="401">
        <v>0.87929000000000002</v>
      </c>
      <c r="J736" s="593"/>
      <c r="K736" s="331">
        <v>72.5</v>
      </c>
      <c r="L736" s="404">
        <v>0.86167000000000005</v>
      </c>
      <c r="M736" s="334"/>
      <c r="N736" s="332"/>
      <c r="O736" s="561"/>
      <c r="P736" s="352">
        <v>0.72499999999999998</v>
      </c>
      <c r="Q736" s="353">
        <f t="shared" si="72"/>
        <v>0.99780293373780149</v>
      </c>
      <c r="R736" s="587"/>
      <c r="S736" s="589">
        <f>+(Q741-Q731)/10</f>
        <v>-3.7209187093267813E-6</v>
      </c>
      <c r="T736" s="562"/>
    </row>
    <row r="737" spans="1:20" ht="18.75" customHeight="1">
      <c r="A737" s="332"/>
      <c r="B737" s="332"/>
      <c r="C737" s="332"/>
      <c r="D737" s="332"/>
      <c r="E737" s="332"/>
      <c r="F737" s="332"/>
      <c r="G737" s="334"/>
      <c r="H737" s="338">
        <v>72.599999999999994</v>
      </c>
      <c r="I737" s="401">
        <v>0.87902999999999998</v>
      </c>
      <c r="J737" s="593"/>
      <c r="K737" s="331">
        <v>72.599999999999994</v>
      </c>
      <c r="L737" s="404">
        <v>0.86143000000000003</v>
      </c>
      <c r="M737" s="334"/>
      <c r="N737" s="332"/>
      <c r="O737" s="561"/>
      <c r="P737" s="352">
        <v>0.72599999999999998</v>
      </c>
      <c r="Q737" s="353">
        <f t="shared" si="72"/>
        <v>0.99779921281909212</v>
      </c>
      <c r="R737" s="587"/>
      <c r="S737" s="566"/>
      <c r="T737" s="562"/>
    </row>
    <row r="738" spans="1:20" ht="18.75" customHeight="1">
      <c r="A738" s="332"/>
      <c r="B738" s="332"/>
      <c r="C738" s="332"/>
      <c r="D738" s="332"/>
      <c r="E738" s="332"/>
      <c r="F738" s="332"/>
      <c r="G738" s="334"/>
      <c r="H738" s="338">
        <v>72.7</v>
      </c>
      <c r="I738" s="401">
        <v>0.87878000000000001</v>
      </c>
      <c r="J738" s="593"/>
      <c r="K738" s="331">
        <v>72.7</v>
      </c>
      <c r="L738" s="404">
        <v>0.86119000000000001</v>
      </c>
      <c r="M738" s="334"/>
      <c r="N738" s="332"/>
      <c r="O738" s="561"/>
      <c r="P738" s="352">
        <v>0.72699999999999998</v>
      </c>
      <c r="Q738" s="353">
        <f t="shared" si="72"/>
        <v>0.99779549190038275</v>
      </c>
      <c r="R738" s="587"/>
      <c r="S738" s="566"/>
      <c r="T738" s="562"/>
    </row>
    <row r="739" spans="1:20" ht="18.75" customHeight="1">
      <c r="A739" s="332"/>
      <c r="B739" s="332"/>
      <c r="C739" s="332"/>
      <c r="D739" s="332"/>
      <c r="E739" s="332"/>
      <c r="F739" s="332"/>
      <c r="G739" s="334"/>
      <c r="H739" s="338">
        <v>72.8</v>
      </c>
      <c r="I739" s="401">
        <v>0.87851999999999997</v>
      </c>
      <c r="J739" s="593"/>
      <c r="K739" s="331">
        <v>72.8</v>
      </c>
      <c r="L739" s="404">
        <v>0.86094999999999999</v>
      </c>
      <c r="M739" s="334"/>
      <c r="N739" s="332"/>
      <c r="O739" s="561"/>
      <c r="P739" s="352">
        <v>0.72799999999999998</v>
      </c>
      <c r="Q739" s="353">
        <f t="shared" si="72"/>
        <v>0.99779177098167338</v>
      </c>
      <c r="R739" s="587"/>
      <c r="S739" s="566"/>
      <c r="T739" s="562"/>
    </row>
    <row r="740" spans="1:20" ht="18.75" customHeight="1">
      <c r="A740" s="332"/>
      <c r="B740" s="332"/>
      <c r="C740" s="332"/>
      <c r="D740" s="332"/>
      <c r="E740" s="332"/>
      <c r="F740" s="332"/>
      <c r="G740" s="334"/>
      <c r="H740" s="338">
        <v>72.900000000000006</v>
      </c>
      <c r="I740" s="401">
        <v>0.87826000000000004</v>
      </c>
      <c r="J740" s="593"/>
      <c r="K740" s="331">
        <v>72.900000000000006</v>
      </c>
      <c r="L740" s="404">
        <v>0.86070999999999998</v>
      </c>
      <c r="M740" s="334"/>
      <c r="N740" s="332"/>
      <c r="O740" s="561"/>
      <c r="P740" s="352">
        <v>0.72899999999999998</v>
      </c>
      <c r="Q740" s="353">
        <f t="shared" si="72"/>
        <v>0.997788050062964</v>
      </c>
      <c r="R740" s="587"/>
      <c r="S740" s="566"/>
      <c r="T740" s="562"/>
    </row>
    <row r="741" spans="1:20" ht="18.75" customHeight="1">
      <c r="A741" s="332"/>
      <c r="B741" s="332"/>
      <c r="C741" s="332"/>
      <c r="D741" s="332"/>
      <c r="E741" s="332"/>
      <c r="F741" s="332"/>
      <c r="G741" s="334"/>
      <c r="H741" s="337">
        <v>73</v>
      </c>
      <c r="I741" s="348">
        <v>0.87800999999999996</v>
      </c>
      <c r="J741" s="593"/>
      <c r="K741" s="330">
        <v>73</v>
      </c>
      <c r="L741" s="347">
        <v>0.86046999999999996</v>
      </c>
      <c r="M741" s="334"/>
      <c r="N741" s="332"/>
      <c r="O741" s="561"/>
      <c r="P741" s="350">
        <v>0.73</v>
      </c>
      <c r="Q741" s="354">
        <v>0.99778432914425508</v>
      </c>
      <c r="R741" s="587"/>
      <c r="S741" s="566"/>
      <c r="T741" s="562"/>
    </row>
    <row r="742" spans="1:20" ht="18.75" customHeight="1">
      <c r="A742" s="332"/>
      <c r="B742" s="332"/>
      <c r="C742" s="332"/>
      <c r="D742" s="332"/>
      <c r="E742" s="332"/>
      <c r="F742" s="332"/>
      <c r="G742" s="334"/>
      <c r="H742" s="338">
        <v>73.099999999999994</v>
      </c>
      <c r="I742" s="401">
        <v>0.87775000000000003</v>
      </c>
      <c r="J742" s="593"/>
      <c r="K742" s="331">
        <v>73.099999999999994</v>
      </c>
      <c r="L742" s="404">
        <v>0.86021999999999998</v>
      </c>
      <c r="M742" s="334"/>
      <c r="N742" s="332"/>
      <c r="O742" s="561"/>
      <c r="P742" s="352">
        <v>0.73099999999999998</v>
      </c>
      <c r="Q742" s="353">
        <f>+Q741+$S$746</f>
        <v>0.99778070973834554</v>
      </c>
      <c r="R742" s="587"/>
      <c r="S742" s="566"/>
      <c r="T742" s="562"/>
    </row>
    <row r="743" spans="1:20" ht="18.75" customHeight="1">
      <c r="A743" s="332"/>
      <c r="B743" s="332"/>
      <c r="C743" s="332"/>
      <c r="D743" s="332"/>
      <c r="E743" s="332"/>
      <c r="F743" s="332"/>
      <c r="G743" s="334"/>
      <c r="H743" s="338">
        <v>73.2</v>
      </c>
      <c r="I743" s="401">
        <v>0.87748999999999999</v>
      </c>
      <c r="J743" s="593"/>
      <c r="K743" s="331">
        <v>73.2</v>
      </c>
      <c r="L743" s="404">
        <v>0.85997999999999997</v>
      </c>
      <c r="M743" s="334"/>
      <c r="N743" s="332"/>
      <c r="O743" s="561"/>
      <c r="P743" s="352">
        <v>0.73199999999999998</v>
      </c>
      <c r="Q743" s="353">
        <f t="shared" ref="Q743:Q750" si="73">+Q742+$S$746</f>
        <v>0.997777090332436</v>
      </c>
      <c r="R743" s="587"/>
      <c r="S743" s="566"/>
      <c r="T743" s="562"/>
    </row>
    <row r="744" spans="1:20" ht="18.75" customHeight="1">
      <c r="A744" s="332"/>
      <c r="B744" s="332"/>
      <c r="C744" s="332"/>
      <c r="D744" s="332"/>
      <c r="E744" s="332"/>
      <c r="F744" s="332"/>
      <c r="G744" s="334"/>
      <c r="H744" s="338">
        <v>73.3</v>
      </c>
      <c r="I744" s="401">
        <v>0.87724000000000002</v>
      </c>
      <c r="J744" s="593"/>
      <c r="K744" s="331">
        <v>73.3</v>
      </c>
      <c r="L744" s="404">
        <v>0.85973999999999995</v>
      </c>
      <c r="M744" s="334"/>
      <c r="N744" s="332"/>
      <c r="O744" s="561"/>
      <c r="P744" s="352">
        <v>0.73299999999999998</v>
      </c>
      <c r="Q744" s="353">
        <f t="shared" si="73"/>
        <v>0.99777347092652646</v>
      </c>
      <c r="R744" s="587"/>
      <c r="S744" s="566"/>
      <c r="T744" s="562"/>
    </row>
    <row r="745" spans="1:20" ht="18.75" customHeight="1">
      <c r="A745" s="332"/>
      <c r="B745" s="332"/>
      <c r="C745" s="332"/>
      <c r="D745" s="332"/>
      <c r="E745" s="332"/>
      <c r="F745" s="332"/>
      <c r="G745" s="334"/>
      <c r="H745" s="338">
        <v>73.400000000000006</v>
      </c>
      <c r="I745" s="401">
        <v>0.87697000000000003</v>
      </c>
      <c r="J745" s="593"/>
      <c r="K745" s="331">
        <v>73.400000000000006</v>
      </c>
      <c r="L745" s="404">
        <v>0.85950000000000004</v>
      </c>
      <c r="M745" s="334"/>
      <c r="N745" s="332"/>
      <c r="O745" s="561"/>
      <c r="P745" s="352">
        <v>0.73399999999999999</v>
      </c>
      <c r="Q745" s="353">
        <f t="shared" si="73"/>
        <v>0.99776985152061692</v>
      </c>
      <c r="R745" s="587"/>
      <c r="S745" s="566"/>
      <c r="T745" s="562"/>
    </row>
    <row r="746" spans="1:20" ht="18.75" customHeight="1">
      <c r="A746" s="332"/>
      <c r="B746" s="332"/>
      <c r="C746" s="332"/>
      <c r="D746" s="332"/>
      <c r="E746" s="332"/>
      <c r="F746" s="332"/>
      <c r="G746" s="334"/>
      <c r="H746" s="338">
        <v>73.5</v>
      </c>
      <c r="I746" s="401">
        <v>0.87672000000000005</v>
      </c>
      <c r="J746" s="593"/>
      <c r="K746" s="331">
        <v>73.5</v>
      </c>
      <c r="L746" s="404">
        <v>0.85926000000000002</v>
      </c>
      <c r="M746" s="334"/>
      <c r="N746" s="332"/>
      <c r="O746" s="561"/>
      <c r="P746" s="352">
        <v>0.73499999999999999</v>
      </c>
      <c r="Q746" s="353">
        <f t="shared" si="73"/>
        <v>0.99776623211470739</v>
      </c>
      <c r="R746" s="587"/>
      <c r="S746" s="589">
        <f>+(Q751-Q741)/10</f>
        <v>-3.6194059095384645E-6</v>
      </c>
      <c r="T746" s="562"/>
    </row>
    <row r="747" spans="1:20" ht="18.75" customHeight="1">
      <c r="A747" s="332"/>
      <c r="B747" s="332"/>
      <c r="C747" s="332"/>
      <c r="D747" s="332"/>
      <c r="E747" s="332"/>
      <c r="F747" s="332"/>
      <c r="G747" s="334"/>
      <c r="H747" s="338">
        <v>73.599999999999994</v>
      </c>
      <c r="I747" s="401">
        <v>0.87646000000000002</v>
      </c>
      <c r="J747" s="593"/>
      <c r="K747" s="331">
        <v>73.599999999999994</v>
      </c>
      <c r="L747" s="404">
        <v>0.85902000000000001</v>
      </c>
      <c r="M747" s="334"/>
      <c r="N747" s="332"/>
      <c r="O747" s="561"/>
      <c r="P747" s="352">
        <v>0.73599999999999999</v>
      </c>
      <c r="Q747" s="353">
        <f t="shared" si="73"/>
        <v>0.99776261270879785</v>
      </c>
      <c r="R747" s="587"/>
      <c r="S747" s="566"/>
      <c r="T747" s="562"/>
    </row>
    <row r="748" spans="1:20" ht="18.75" customHeight="1">
      <c r="A748" s="332"/>
      <c r="B748" s="332"/>
      <c r="C748" s="332"/>
      <c r="D748" s="332"/>
      <c r="E748" s="332"/>
      <c r="F748" s="332"/>
      <c r="G748" s="334"/>
      <c r="H748" s="338">
        <v>73.7</v>
      </c>
      <c r="I748" s="401">
        <v>0.87619999999999998</v>
      </c>
      <c r="J748" s="593"/>
      <c r="K748" s="331">
        <v>73.7</v>
      </c>
      <c r="L748" s="404">
        <v>0.85877999999999999</v>
      </c>
      <c r="M748" s="334"/>
      <c r="N748" s="332"/>
      <c r="O748" s="561"/>
      <c r="P748" s="352">
        <v>0.73699999999999999</v>
      </c>
      <c r="Q748" s="353">
        <f t="shared" si="73"/>
        <v>0.99775899330288831</v>
      </c>
      <c r="R748" s="587"/>
      <c r="S748" s="566"/>
      <c r="T748" s="562"/>
    </row>
    <row r="749" spans="1:20" ht="18.75" customHeight="1">
      <c r="A749" s="332"/>
      <c r="B749" s="332"/>
      <c r="C749" s="332"/>
      <c r="D749" s="332"/>
      <c r="E749" s="332"/>
      <c r="F749" s="332"/>
      <c r="G749" s="334"/>
      <c r="H749" s="338">
        <v>73.8</v>
      </c>
      <c r="I749" s="401">
        <v>0.87594000000000005</v>
      </c>
      <c r="J749" s="593"/>
      <c r="K749" s="331">
        <v>73.8</v>
      </c>
      <c r="L749" s="404">
        <v>0.85853999999999997</v>
      </c>
      <c r="M749" s="334"/>
      <c r="N749" s="332"/>
      <c r="O749" s="561"/>
      <c r="P749" s="352">
        <v>0.73799999999999999</v>
      </c>
      <c r="Q749" s="353">
        <f t="shared" si="73"/>
        <v>0.99775537389697877</v>
      </c>
      <c r="R749" s="587"/>
      <c r="S749" s="566"/>
      <c r="T749" s="562"/>
    </row>
    <row r="750" spans="1:20" ht="18.75" customHeight="1">
      <c r="A750" s="332"/>
      <c r="B750" s="332"/>
      <c r="C750" s="332"/>
      <c r="D750" s="332"/>
      <c r="E750" s="332"/>
      <c r="F750" s="332"/>
      <c r="G750" s="334"/>
      <c r="H750" s="338">
        <v>73.900000000000006</v>
      </c>
      <c r="I750" s="401">
        <v>0.87568999999999997</v>
      </c>
      <c r="J750" s="593"/>
      <c r="K750" s="331">
        <v>73.900000000000006</v>
      </c>
      <c r="L750" s="404">
        <v>0.85829999999999995</v>
      </c>
      <c r="M750" s="334"/>
      <c r="N750" s="332"/>
      <c r="O750" s="561"/>
      <c r="P750" s="352">
        <v>0.73899999999999999</v>
      </c>
      <c r="Q750" s="353">
        <f t="shared" si="73"/>
        <v>0.99775175449106923</v>
      </c>
      <c r="R750" s="587"/>
      <c r="S750" s="566"/>
      <c r="T750" s="562"/>
    </row>
    <row r="751" spans="1:20" ht="18.75" customHeight="1">
      <c r="A751" s="332"/>
      <c r="B751" s="332"/>
      <c r="C751" s="332"/>
      <c r="D751" s="332"/>
      <c r="E751" s="332"/>
      <c r="F751" s="332"/>
      <c r="G751" s="334"/>
      <c r="H751" s="337">
        <v>74</v>
      </c>
      <c r="I751" s="348">
        <v>0.87541999999999998</v>
      </c>
      <c r="J751" s="593"/>
      <c r="K751" s="330">
        <v>74</v>
      </c>
      <c r="L751" s="347">
        <v>0.85806000000000004</v>
      </c>
      <c r="M751" s="334"/>
      <c r="N751" s="332"/>
      <c r="O751" s="561"/>
      <c r="P751" s="350">
        <v>0.74</v>
      </c>
      <c r="Q751" s="354">
        <v>0.99774813508515969</v>
      </c>
      <c r="R751" s="587"/>
      <c r="S751" s="566"/>
      <c r="T751" s="562"/>
    </row>
    <row r="752" spans="1:20" ht="18.75" customHeight="1">
      <c r="A752" s="332"/>
      <c r="B752" s="332"/>
      <c r="C752" s="332"/>
      <c r="D752" s="332"/>
      <c r="E752" s="332"/>
      <c r="F752" s="332"/>
      <c r="G752" s="334"/>
      <c r="H752" s="338">
        <v>74.099999999999994</v>
      </c>
      <c r="I752" s="401">
        <v>0.87516000000000005</v>
      </c>
      <c r="J752" s="593"/>
      <c r="K752" s="331">
        <v>74.099999999999994</v>
      </c>
      <c r="L752" s="404">
        <v>0.85780999999999996</v>
      </c>
      <c r="M752" s="334"/>
      <c r="N752" s="332"/>
      <c r="O752" s="561"/>
      <c r="P752" s="352">
        <v>0.74099999999999999</v>
      </c>
      <c r="Q752" s="353">
        <f>+Q751+$S$756</f>
        <v>0.99774451567925015</v>
      </c>
      <c r="R752" s="587"/>
      <c r="S752" s="566"/>
      <c r="T752" s="562"/>
    </row>
    <row r="753" spans="1:20" ht="18.75" customHeight="1">
      <c r="A753" s="332"/>
      <c r="B753" s="332"/>
      <c r="C753" s="332"/>
      <c r="D753" s="332"/>
      <c r="E753" s="332"/>
      <c r="F753" s="332"/>
      <c r="G753" s="334"/>
      <c r="H753" s="338">
        <v>74.2</v>
      </c>
      <c r="I753" s="401">
        <v>0.87490999999999997</v>
      </c>
      <c r="J753" s="593"/>
      <c r="K753" s="331">
        <v>74.2</v>
      </c>
      <c r="L753" s="404">
        <v>0.85757000000000005</v>
      </c>
      <c r="M753" s="334"/>
      <c r="N753" s="332"/>
      <c r="O753" s="561"/>
      <c r="P753" s="352">
        <v>0.74199999999999999</v>
      </c>
      <c r="Q753" s="353">
        <f t="shared" ref="Q753:Q760" si="74">+Q752+$S$756</f>
        <v>0.99774089627334062</v>
      </c>
      <c r="R753" s="587"/>
      <c r="S753" s="566"/>
      <c r="T753" s="562"/>
    </row>
    <row r="754" spans="1:20" ht="18.75" customHeight="1">
      <c r="A754" s="332"/>
      <c r="B754" s="332"/>
      <c r="C754" s="332"/>
      <c r="D754" s="332"/>
      <c r="E754" s="332"/>
      <c r="F754" s="332"/>
      <c r="G754" s="334"/>
      <c r="H754" s="338">
        <v>74.3</v>
      </c>
      <c r="I754" s="401">
        <v>0.87465000000000004</v>
      </c>
      <c r="J754" s="593"/>
      <c r="K754" s="331">
        <v>74.3</v>
      </c>
      <c r="L754" s="404">
        <v>0.85733000000000004</v>
      </c>
      <c r="M754" s="334"/>
      <c r="N754" s="332"/>
      <c r="O754" s="561"/>
      <c r="P754" s="352">
        <v>0.74299999999999999</v>
      </c>
      <c r="Q754" s="353">
        <f t="shared" si="74"/>
        <v>0.99773727686743108</v>
      </c>
      <c r="R754" s="587"/>
      <c r="S754" s="566"/>
      <c r="T754" s="562"/>
    </row>
    <row r="755" spans="1:20" ht="18.75" customHeight="1">
      <c r="A755" s="332"/>
      <c r="B755" s="332"/>
      <c r="C755" s="332"/>
      <c r="D755" s="332"/>
      <c r="E755" s="332"/>
      <c r="F755" s="332"/>
      <c r="G755" s="334"/>
      <c r="H755" s="338">
        <v>74.400000000000006</v>
      </c>
      <c r="I755" s="401">
        <v>0.87439</v>
      </c>
      <c r="J755" s="593"/>
      <c r="K755" s="331">
        <v>74.400000000000006</v>
      </c>
      <c r="L755" s="404">
        <v>0.85709000000000002</v>
      </c>
      <c r="M755" s="334"/>
      <c r="N755" s="332"/>
      <c r="O755" s="561"/>
      <c r="P755" s="352">
        <v>0.74399999999999999</v>
      </c>
      <c r="Q755" s="353">
        <f t="shared" si="74"/>
        <v>0.99773365746152154</v>
      </c>
      <c r="R755" s="587"/>
      <c r="S755" s="566"/>
      <c r="T755" s="562"/>
    </row>
    <row r="756" spans="1:20" ht="18.75" customHeight="1">
      <c r="A756" s="332"/>
      <c r="B756" s="332"/>
      <c r="C756" s="332"/>
      <c r="D756" s="332"/>
      <c r="E756" s="332"/>
      <c r="F756" s="332"/>
      <c r="G756" s="334"/>
      <c r="H756" s="338">
        <v>74.5</v>
      </c>
      <c r="I756" s="401">
        <v>0.87412000000000001</v>
      </c>
      <c r="J756" s="593"/>
      <c r="K756" s="331">
        <v>74.5</v>
      </c>
      <c r="L756" s="404">
        <v>0.85685</v>
      </c>
      <c r="M756" s="334"/>
      <c r="N756" s="332"/>
      <c r="O756" s="561"/>
      <c r="P756" s="352">
        <v>0.745</v>
      </c>
      <c r="Q756" s="353">
        <f t="shared" si="74"/>
        <v>0.997730038055612</v>
      </c>
      <c r="R756" s="587"/>
      <c r="S756" s="589">
        <f>+(Q761-Q751)/10</f>
        <v>-3.6194059095384645E-6</v>
      </c>
      <c r="T756" s="562"/>
    </row>
    <row r="757" spans="1:20" ht="18.75" customHeight="1">
      <c r="A757" s="332"/>
      <c r="B757" s="332"/>
      <c r="C757" s="332"/>
      <c r="D757" s="332"/>
      <c r="E757" s="332"/>
      <c r="F757" s="332"/>
      <c r="G757" s="334"/>
      <c r="H757" s="338">
        <v>74.599999999999994</v>
      </c>
      <c r="I757" s="401">
        <v>0.87387000000000004</v>
      </c>
      <c r="J757" s="593"/>
      <c r="K757" s="331">
        <v>74.599999999999994</v>
      </c>
      <c r="L757" s="404">
        <v>0.85660999999999998</v>
      </c>
      <c r="M757" s="334"/>
      <c r="N757" s="332"/>
      <c r="O757" s="561"/>
      <c r="P757" s="352">
        <v>0.746</v>
      </c>
      <c r="Q757" s="353">
        <f t="shared" si="74"/>
        <v>0.99772641864970246</v>
      </c>
      <c r="R757" s="587"/>
      <c r="S757" s="566"/>
      <c r="T757" s="562"/>
    </row>
    <row r="758" spans="1:20" ht="18.75" customHeight="1">
      <c r="A758" s="332"/>
      <c r="B758" s="332"/>
      <c r="C758" s="332"/>
      <c r="D758" s="332"/>
      <c r="E758" s="332"/>
      <c r="F758" s="332"/>
      <c r="G758" s="334"/>
      <c r="H758" s="338">
        <v>74.7</v>
      </c>
      <c r="I758" s="401">
        <v>0.87360000000000004</v>
      </c>
      <c r="J758" s="593"/>
      <c r="K758" s="331">
        <v>74.7</v>
      </c>
      <c r="L758" s="404">
        <v>0.85636000000000001</v>
      </c>
      <c r="M758" s="334"/>
      <c r="N758" s="332"/>
      <c r="O758" s="561"/>
      <c r="P758" s="352">
        <v>0.747</v>
      </c>
      <c r="Q758" s="353">
        <f t="shared" si="74"/>
        <v>0.99772279924379292</v>
      </c>
      <c r="R758" s="587"/>
      <c r="S758" s="566"/>
      <c r="T758" s="562"/>
    </row>
    <row r="759" spans="1:20" ht="18.75" customHeight="1">
      <c r="A759" s="332"/>
      <c r="B759" s="332"/>
      <c r="C759" s="332"/>
      <c r="D759" s="332"/>
      <c r="E759" s="332"/>
      <c r="F759" s="332"/>
      <c r="G759" s="334"/>
      <c r="H759" s="338">
        <v>74.8</v>
      </c>
      <c r="I759" s="401">
        <v>0.87334999999999996</v>
      </c>
      <c r="J759" s="593"/>
      <c r="K759" s="331">
        <v>74.8</v>
      </c>
      <c r="L759" s="404">
        <v>0.85611999999999999</v>
      </c>
      <c r="M759" s="334"/>
      <c r="N759" s="332"/>
      <c r="O759" s="561"/>
      <c r="P759" s="352">
        <v>0.748</v>
      </c>
      <c r="Q759" s="353">
        <f t="shared" si="74"/>
        <v>0.99771917983788339</v>
      </c>
      <c r="R759" s="587"/>
      <c r="S759" s="566"/>
      <c r="T759" s="562"/>
    </row>
    <row r="760" spans="1:20" ht="18.75" customHeight="1">
      <c r="A760" s="332"/>
      <c r="B760" s="332"/>
      <c r="C760" s="332"/>
      <c r="D760" s="332"/>
      <c r="E760" s="332"/>
      <c r="F760" s="332"/>
      <c r="G760" s="334"/>
      <c r="H760" s="338">
        <v>74.900000000000006</v>
      </c>
      <c r="I760" s="401">
        <v>0.87307999999999997</v>
      </c>
      <c r="J760" s="593"/>
      <c r="K760" s="331">
        <v>74.900000000000006</v>
      </c>
      <c r="L760" s="404">
        <v>0.85587999999999997</v>
      </c>
      <c r="M760" s="334"/>
      <c r="N760" s="332"/>
      <c r="O760" s="561"/>
      <c r="P760" s="352">
        <v>0.749</v>
      </c>
      <c r="Q760" s="353">
        <f t="shared" si="74"/>
        <v>0.99771556043197385</v>
      </c>
      <c r="R760" s="587"/>
      <c r="S760" s="566"/>
      <c r="T760" s="562"/>
    </row>
    <row r="761" spans="1:20" ht="18.75" customHeight="1">
      <c r="A761" s="332"/>
      <c r="B761" s="332"/>
      <c r="C761" s="332"/>
      <c r="D761" s="332"/>
      <c r="E761" s="332"/>
      <c r="F761" s="332"/>
      <c r="G761" s="334"/>
      <c r="H761" s="337">
        <v>75</v>
      </c>
      <c r="I761" s="348">
        <v>0.87282000000000004</v>
      </c>
      <c r="J761" s="593"/>
      <c r="K761" s="330">
        <v>75</v>
      </c>
      <c r="L761" s="347">
        <v>0.85563999999999996</v>
      </c>
      <c r="M761" s="334"/>
      <c r="N761" s="332"/>
      <c r="O761" s="561"/>
      <c r="P761" s="350">
        <v>0.75</v>
      </c>
      <c r="Q761" s="354">
        <v>0.99771194102606431</v>
      </c>
      <c r="R761" s="587"/>
      <c r="S761" s="566"/>
      <c r="T761" s="562"/>
    </row>
    <row r="762" spans="1:20" ht="18.75" customHeight="1">
      <c r="A762" s="332"/>
      <c r="B762" s="332"/>
      <c r="C762" s="332"/>
      <c r="D762" s="332"/>
      <c r="E762" s="332"/>
      <c r="F762" s="332"/>
      <c r="G762" s="334"/>
      <c r="H762" s="338">
        <v>75.099999999999994</v>
      </c>
      <c r="I762" s="401">
        <v>0.87256</v>
      </c>
      <c r="J762" s="593"/>
      <c r="K762" s="331">
        <v>75.099999999999994</v>
      </c>
      <c r="L762" s="404">
        <v>0.85540000000000005</v>
      </c>
      <c r="M762" s="334"/>
      <c r="N762" s="332"/>
      <c r="O762" s="561"/>
      <c r="P762" s="352">
        <v>0.751</v>
      </c>
      <c r="Q762" s="353">
        <f>+Q761+$S$766</f>
        <v>0.99770791172330675</v>
      </c>
      <c r="R762" s="587"/>
      <c r="S762" s="566"/>
      <c r="T762" s="562"/>
    </row>
    <row r="763" spans="1:20" ht="18.75" customHeight="1">
      <c r="A763" s="332"/>
      <c r="B763" s="332"/>
      <c r="C763" s="332"/>
      <c r="D763" s="332"/>
      <c r="E763" s="332"/>
      <c r="F763" s="332"/>
      <c r="G763" s="334"/>
      <c r="H763" s="338">
        <v>75.2</v>
      </c>
      <c r="I763" s="401">
        <v>0.87229999999999996</v>
      </c>
      <c r="J763" s="593"/>
      <c r="K763" s="331">
        <v>75.2</v>
      </c>
      <c r="L763" s="404">
        <v>0.85514999999999997</v>
      </c>
      <c r="M763" s="334"/>
      <c r="N763" s="332"/>
      <c r="O763" s="561"/>
      <c r="P763" s="352">
        <v>0.752</v>
      </c>
      <c r="Q763" s="353">
        <f t="shared" ref="Q763:Q770" si="75">+Q762+$S$766</f>
        <v>0.99770388242054919</v>
      </c>
      <c r="R763" s="587"/>
      <c r="S763" s="566"/>
      <c r="T763" s="562"/>
    </row>
    <row r="764" spans="1:20" ht="18.75" customHeight="1">
      <c r="A764" s="332"/>
      <c r="B764" s="332"/>
      <c r="C764" s="332"/>
      <c r="D764" s="332"/>
      <c r="E764" s="332"/>
      <c r="F764" s="332"/>
      <c r="G764" s="334"/>
      <c r="H764" s="338">
        <v>75.3</v>
      </c>
      <c r="I764" s="401">
        <v>0.87204000000000004</v>
      </c>
      <c r="J764" s="593"/>
      <c r="K764" s="331">
        <v>75.3</v>
      </c>
      <c r="L764" s="404">
        <v>0.85490999999999995</v>
      </c>
      <c r="M764" s="334"/>
      <c r="N764" s="332"/>
      <c r="O764" s="561"/>
      <c r="P764" s="352">
        <v>0.753</v>
      </c>
      <c r="Q764" s="353">
        <f t="shared" si="75"/>
        <v>0.99769985311779164</v>
      </c>
      <c r="R764" s="587"/>
      <c r="S764" s="566"/>
      <c r="T764" s="562"/>
    </row>
    <row r="765" spans="1:20" ht="18.75" customHeight="1">
      <c r="A765" s="332"/>
      <c r="B765" s="332"/>
      <c r="C765" s="332"/>
      <c r="D765" s="332"/>
      <c r="E765" s="332"/>
      <c r="F765" s="332"/>
      <c r="G765" s="334"/>
      <c r="H765" s="338">
        <v>75.400000000000006</v>
      </c>
      <c r="I765" s="401">
        <v>0.87177000000000004</v>
      </c>
      <c r="J765" s="593"/>
      <c r="K765" s="331">
        <v>75.400000000000006</v>
      </c>
      <c r="L765" s="404">
        <v>0.85467000000000004</v>
      </c>
      <c r="M765" s="334"/>
      <c r="N765" s="332"/>
      <c r="O765" s="561"/>
      <c r="P765" s="352">
        <v>0.754</v>
      </c>
      <c r="Q765" s="353">
        <f t="shared" si="75"/>
        <v>0.99769582381503408</v>
      </c>
      <c r="R765" s="587"/>
      <c r="S765" s="566"/>
      <c r="T765" s="562"/>
    </row>
    <row r="766" spans="1:20" ht="18.75" customHeight="1">
      <c r="A766" s="332"/>
      <c r="B766" s="332"/>
      <c r="C766" s="332"/>
      <c r="D766" s="332"/>
      <c r="E766" s="332"/>
      <c r="F766" s="332"/>
      <c r="G766" s="334"/>
      <c r="H766" s="338">
        <v>75.5</v>
      </c>
      <c r="I766" s="401">
        <v>0.87151000000000001</v>
      </c>
      <c r="J766" s="593"/>
      <c r="K766" s="331">
        <v>75.5</v>
      </c>
      <c r="L766" s="404">
        <v>0.85443000000000002</v>
      </c>
      <c r="M766" s="334"/>
      <c r="N766" s="332"/>
      <c r="O766" s="561"/>
      <c r="P766" s="352">
        <v>0.755</v>
      </c>
      <c r="Q766" s="353">
        <f t="shared" si="75"/>
        <v>0.99769179451227652</v>
      </c>
      <c r="R766" s="587"/>
      <c r="S766" s="589">
        <f>+(Q771-Q761)/10</f>
        <v>-4.0293027576021602E-6</v>
      </c>
      <c r="T766" s="562"/>
    </row>
    <row r="767" spans="1:20" ht="18.75" customHeight="1">
      <c r="A767" s="332"/>
      <c r="B767" s="332"/>
      <c r="C767" s="332"/>
      <c r="D767" s="332"/>
      <c r="E767" s="332"/>
      <c r="F767" s="332"/>
      <c r="G767" s="334"/>
      <c r="H767" s="338">
        <v>75.599999999999994</v>
      </c>
      <c r="I767" s="401">
        <v>0.87124999999999997</v>
      </c>
      <c r="J767" s="593"/>
      <c r="K767" s="331">
        <v>75.599999999999994</v>
      </c>
      <c r="L767" s="404">
        <v>0.85419</v>
      </c>
      <c r="M767" s="334"/>
      <c r="N767" s="332"/>
      <c r="O767" s="561"/>
      <c r="P767" s="352">
        <v>0.75600000000000001</v>
      </c>
      <c r="Q767" s="353">
        <f t="shared" si="75"/>
        <v>0.99768776520951896</v>
      </c>
      <c r="R767" s="587"/>
      <c r="S767" s="566"/>
      <c r="T767" s="562"/>
    </row>
    <row r="768" spans="1:20" ht="18.75" customHeight="1">
      <c r="A768" s="332"/>
      <c r="B768" s="332"/>
      <c r="C768" s="332"/>
      <c r="D768" s="332"/>
      <c r="E768" s="332"/>
      <c r="F768" s="332"/>
      <c r="G768" s="334"/>
      <c r="H768" s="338">
        <v>75.7</v>
      </c>
      <c r="I768" s="401">
        <v>0.87097999999999998</v>
      </c>
      <c r="J768" s="593"/>
      <c r="K768" s="331">
        <v>75.7</v>
      </c>
      <c r="L768" s="404">
        <v>0.85394000000000003</v>
      </c>
      <c r="M768" s="334"/>
      <c r="N768" s="332"/>
      <c r="O768" s="561"/>
      <c r="P768" s="352">
        <v>0.75700000000000001</v>
      </c>
      <c r="Q768" s="353">
        <f t="shared" si="75"/>
        <v>0.9976837359067614</v>
      </c>
      <c r="R768" s="587"/>
      <c r="S768" s="566"/>
      <c r="T768" s="562"/>
    </row>
    <row r="769" spans="1:20" ht="18.75" customHeight="1">
      <c r="A769" s="332"/>
      <c r="B769" s="332"/>
      <c r="C769" s="332"/>
      <c r="D769" s="332"/>
      <c r="E769" s="332"/>
      <c r="F769" s="332"/>
      <c r="G769" s="334"/>
      <c r="H769" s="338">
        <v>75.8</v>
      </c>
      <c r="I769" s="401">
        <v>0.87070999999999998</v>
      </c>
      <c r="J769" s="593"/>
      <c r="K769" s="331">
        <v>75.8</v>
      </c>
      <c r="L769" s="404">
        <v>0.85370000000000001</v>
      </c>
      <c r="M769" s="334"/>
      <c r="N769" s="332"/>
      <c r="O769" s="561"/>
      <c r="P769" s="352">
        <v>0.75800000000000001</v>
      </c>
      <c r="Q769" s="353">
        <f t="shared" si="75"/>
        <v>0.99767970660400385</v>
      </c>
      <c r="R769" s="587"/>
      <c r="S769" s="566"/>
      <c r="T769" s="562"/>
    </row>
    <row r="770" spans="1:20" ht="18.75" customHeight="1">
      <c r="A770" s="332"/>
      <c r="B770" s="332"/>
      <c r="C770" s="332"/>
      <c r="D770" s="332"/>
      <c r="E770" s="332"/>
      <c r="F770" s="332"/>
      <c r="G770" s="334"/>
      <c r="H770" s="338">
        <v>75.900000000000006</v>
      </c>
      <c r="I770" s="401">
        <v>0.87044999999999995</v>
      </c>
      <c r="J770" s="593"/>
      <c r="K770" s="331">
        <v>75.900000000000006</v>
      </c>
      <c r="L770" s="404">
        <v>0.85346</v>
      </c>
      <c r="M770" s="334"/>
      <c r="N770" s="332"/>
      <c r="O770" s="561"/>
      <c r="P770" s="352">
        <v>0.75900000000000001</v>
      </c>
      <c r="Q770" s="353">
        <f t="shared" si="75"/>
        <v>0.99767567730124629</v>
      </c>
      <c r="R770" s="587"/>
      <c r="S770" s="566"/>
      <c r="T770" s="562"/>
    </row>
    <row r="771" spans="1:20" ht="18.75" customHeight="1">
      <c r="A771" s="332"/>
      <c r="B771" s="332"/>
      <c r="C771" s="332"/>
      <c r="D771" s="332"/>
      <c r="E771" s="332"/>
      <c r="F771" s="332"/>
      <c r="G771" s="334"/>
      <c r="H771" s="337">
        <v>76</v>
      </c>
      <c r="I771" s="348">
        <v>0.87019000000000002</v>
      </c>
      <c r="J771" s="593"/>
      <c r="K771" s="330">
        <v>76</v>
      </c>
      <c r="L771" s="347">
        <v>0.85321999999999998</v>
      </c>
      <c r="M771" s="334"/>
      <c r="N771" s="332"/>
      <c r="O771" s="561"/>
      <c r="P771" s="350">
        <v>0.76</v>
      </c>
      <c r="Q771" s="354">
        <v>0.99767164799848829</v>
      </c>
      <c r="R771" s="587"/>
      <c r="S771" s="566"/>
      <c r="T771" s="562"/>
    </row>
    <row r="772" spans="1:20" ht="18.75" customHeight="1">
      <c r="A772" s="332"/>
      <c r="B772" s="332"/>
      <c r="C772" s="332"/>
      <c r="D772" s="332"/>
      <c r="E772" s="332"/>
      <c r="F772" s="332"/>
      <c r="G772" s="334"/>
      <c r="H772" s="338">
        <v>76.099999999999994</v>
      </c>
      <c r="I772" s="401">
        <v>0.86992000000000003</v>
      </c>
      <c r="J772" s="593"/>
      <c r="K772" s="331">
        <v>76.099999999999994</v>
      </c>
      <c r="L772" s="404">
        <v>0.85297000000000001</v>
      </c>
      <c r="M772" s="334"/>
      <c r="N772" s="332"/>
      <c r="O772" s="561"/>
      <c r="P772" s="352">
        <v>0.76100000000000001</v>
      </c>
      <c r="Q772" s="353">
        <f>+Q771+$S$776</f>
        <v>0.99766761869573073</v>
      </c>
      <c r="R772" s="587"/>
      <c r="S772" s="566"/>
      <c r="T772" s="562"/>
    </row>
    <row r="773" spans="1:20" ht="18.75" customHeight="1">
      <c r="A773" s="332"/>
      <c r="B773" s="332"/>
      <c r="C773" s="332"/>
      <c r="D773" s="332"/>
      <c r="E773" s="332"/>
      <c r="F773" s="332"/>
      <c r="G773" s="334"/>
      <c r="H773" s="338">
        <v>76.2</v>
      </c>
      <c r="I773" s="401">
        <v>0.86965999999999999</v>
      </c>
      <c r="J773" s="593"/>
      <c r="K773" s="331">
        <v>76.2</v>
      </c>
      <c r="L773" s="404">
        <v>0.85272999999999999</v>
      </c>
      <c r="M773" s="334"/>
      <c r="N773" s="332"/>
      <c r="O773" s="561"/>
      <c r="P773" s="352">
        <v>0.76200000000000001</v>
      </c>
      <c r="Q773" s="353">
        <f t="shared" ref="Q773:Q780" si="76">+Q772+$S$776</f>
        <v>0.99766358939297317</v>
      </c>
      <c r="R773" s="587"/>
      <c r="S773" s="566"/>
      <c r="T773" s="562"/>
    </row>
    <row r="774" spans="1:20" ht="18.75" customHeight="1">
      <c r="A774" s="332"/>
      <c r="B774" s="332"/>
      <c r="C774" s="332"/>
      <c r="D774" s="332"/>
      <c r="E774" s="332"/>
      <c r="F774" s="332"/>
      <c r="G774" s="334"/>
      <c r="H774" s="338">
        <v>76.3</v>
      </c>
      <c r="I774" s="401">
        <v>0.86939</v>
      </c>
      <c r="J774" s="593"/>
      <c r="K774" s="331">
        <v>76.3</v>
      </c>
      <c r="L774" s="404">
        <v>0.85248999999999997</v>
      </c>
      <c r="M774" s="334"/>
      <c r="N774" s="332"/>
      <c r="O774" s="561"/>
      <c r="P774" s="352">
        <v>0.76300000000000001</v>
      </c>
      <c r="Q774" s="353">
        <f t="shared" si="76"/>
        <v>0.99765956009021561</v>
      </c>
      <c r="R774" s="587"/>
      <c r="S774" s="566"/>
      <c r="T774" s="562"/>
    </row>
    <row r="775" spans="1:20" ht="18.75" customHeight="1">
      <c r="A775" s="332"/>
      <c r="B775" s="332"/>
      <c r="C775" s="332"/>
      <c r="D775" s="332"/>
      <c r="E775" s="332"/>
      <c r="F775" s="332"/>
      <c r="G775" s="334"/>
      <c r="H775" s="338">
        <v>76.400000000000006</v>
      </c>
      <c r="I775" s="401">
        <v>0.86912</v>
      </c>
      <c r="J775" s="593"/>
      <c r="K775" s="331">
        <v>76.400000000000006</v>
      </c>
      <c r="L775" s="404">
        <v>0.85224999999999995</v>
      </c>
      <c r="M775" s="334"/>
      <c r="N775" s="332"/>
      <c r="O775" s="561"/>
      <c r="P775" s="352">
        <v>0.76400000000000001</v>
      </c>
      <c r="Q775" s="353">
        <f t="shared" si="76"/>
        <v>0.99765553078745806</v>
      </c>
      <c r="R775" s="587"/>
      <c r="S775" s="566"/>
      <c r="T775" s="562"/>
    </row>
    <row r="776" spans="1:20" ht="18.75" customHeight="1">
      <c r="A776" s="332"/>
      <c r="B776" s="332"/>
      <c r="C776" s="332"/>
      <c r="D776" s="332"/>
      <c r="E776" s="332"/>
      <c r="F776" s="332"/>
      <c r="G776" s="334"/>
      <c r="H776" s="338">
        <v>76.5</v>
      </c>
      <c r="I776" s="401">
        <v>0.86885000000000001</v>
      </c>
      <c r="J776" s="593"/>
      <c r="K776" s="331">
        <v>76.5</v>
      </c>
      <c r="L776" s="404">
        <v>0.85199999999999998</v>
      </c>
      <c r="M776" s="334"/>
      <c r="N776" s="332"/>
      <c r="O776" s="561"/>
      <c r="P776" s="352">
        <v>0.76500000000000001</v>
      </c>
      <c r="Q776" s="353">
        <f t="shared" si="76"/>
        <v>0.9976515014847005</v>
      </c>
      <c r="R776" s="587"/>
      <c r="S776" s="589">
        <f>+(Q781-Q771)/10</f>
        <v>-4.0293027576021602E-6</v>
      </c>
      <c r="T776" s="562"/>
    </row>
    <row r="777" spans="1:20" ht="18.75" customHeight="1">
      <c r="A777" s="332"/>
      <c r="B777" s="332"/>
      <c r="C777" s="332"/>
      <c r="D777" s="332"/>
      <c r="E777" s="332"/>
      <c r="F777" s="332"/>
      <c r="G777" s="334"/>
      <c r="H777" s="338">
        <v>76.599999999999994</v>
      </c>
      <c r="I777" s="401">
        <v>0.86858999999999997</v>
      </c>
      <c r="J777" s="593"/>
      <c r="K777" s="331">
        <v>76.599999999999994</v>
      </c>
      <c r="L777" s="404">
        <v>0.85175999999999996</v>
      </c>
      <c r="M777" s="334"/>
      <c r="N777" s="332"/>
      <c r="O777" s="561"/>
      <c r="P777" s="352">
        <v>0.76600000000000001</v>
      </c>
      <c r="Q777" s="353">
        <f t="shared" si="76"/>
        <v>0.99764747218194294</v>
      </c>
      <c r="R777" s="587"/>
      <c r="S777" s="566"/>
      <c r="T777" s="562"/>
    </row>
    <row r="778" spans="1:20" ht="18.75" customHeight="1">
      <c r="A778" s="332"/>
      <c r="B778" s="332"/>
      <c r="C778" s="332"/>
      <c r="D778" s="332"/>
      <c r="E778" s="332"/>
      <c r="F778" s="332"/>
      <c r="G778" s="334"/>
      <c r="H778" s="338">
        <v>76.7</v>
      </c>
      <c r="I778" s="401">
        <v>0.86831999999999998</v>
      </c>
      <c r="J778" s="593"/>
      <c r="K778" s="331">
        <v>76.7</v>
      </c>
      <c r="L778" s="404">
        <v>0.85152000000000005</v>
      </c>
      <c r="M778" s="334"/>
      <c r="N778" s="332"/>
      <c r="O778" s="561"/>
      <c r="P778" s="352">
        <v>0.76700000000000002</v>
      </c>
      <c r="Q778" s="353">
        <f t="shared" si="76"/>
        <v>0.99764344287918538</v>
      </c>
      <c r="R778" s="587"/>
      <c r="S778" s="566"/>
      <c r="T778" s="562"/>
    </row>
    <row r="779" spans="1:20" ht="18.75" customHeight="1">
      <c r="A779" s="332"/>
      <c r="B779" s="332"/>
      <c r="C779" s="332"/>
      <c r="D779" s="332"/>
      <c r="E779" s="332"/>
      <c r="F779" s="332"/>
      <c r="G779" s="334"/>
      <c r="H779" s="338">
        <v>76.8</v>
      </c>
      <c r="I779" s="401">
        <v>0.86804999999999999</v>
      </c>
      <c r="J779" s="593"/>
      <c r="K779" s="331">
        <v>76.8</v>
      </c>
      <c r="L779" s="404">
        <v>0.85128000000000004</v>
      </c>
      <c r="M779" s="334"/>
      <c r="N779" s="332"/>
      <c r="O779" s="561"/>
      <c r="P779" s="352">
        <v>0.76800000000000002</v>
      </c>
      <c r="Q779" s="353">
        <f t="shared" si="76"/>
        <v>0.99763941357642782</v>
      </c>
      <c r="R779" s="587"/>
      <c r="S779" s="566"/>
      <c r="T779" s="562"/>
    </row>
    <row r="780" spans="1:20" ht="18.75" customHeight="1">
      <c r="A780" s="332"/>
      <c r="B780" s="332"/>
      <c r="C780" s="332"/>
      <c r="D780" s="332"/>
      <c r="E780" s="332"/>
      <c r="F780" s="332"/>
      <c r="G780" s="334"/>
      <c r="H780" s="338">
        <v>76.900000000000006</v>
      </c>
      <c r="I780" s="401">
        <v>0.86778</v>
      </c>
      <c r="J780" s="593"/>
      <c r="K780" s="331">
        <v>76.900000000000006</v>
      </c>
      <c r="L780" s="404">
        <v>0.85102999999999995</v>
      </c>
      <c r="M780" s="334"/>
      <c r="N780" s="332"/>
      <c r="O780" s="561"/>
      <c r="P780" s="352">
        <v>0.76900000000000002</v>
      </c>
      <c r="Q780" s="353">
        <f t="shared" si="76"/>
        <v>0.99763538427367027</v>
      </c>
      <c r="R780" s="587"/>
      <c r="S780" s="566"/>
      <c r="T780" s="562"/>
    </row>
    <row r="781" spans="1:20" ht="18.75" customHeight="1">
      <c r="A781" s="332"/>
      <c r="B781" s="332"/>
      <c r="C781" s="332"/>
      <c r="D781" s="332"/>
      <c r="E781" s="332"/>
      <c r="F781" s="332"/>
      <c r="G781" s="334"/>
      <c r="H781" s="337">
        <v>77</v>
      </c>
      <c r="I781" s="348">
        <v>0.86751</v>
      </c>
      <c r="J781" s="593"/>
      <c r="K781" s="330">
        <v>77</v>
      </c>
      <c r="L781" s="347">
        <v>0.85079000000000005</v>
      </c>
      <c r="M781" s="334"/>
      <c r="N781" s="332"/>
      <c r="O781" s="561"/>
      <c r="P781" s="350">
        <v>0.77</v>
      </c>
      <c r="Q781" s="354">
        <v>0.99763135497091227</v>
      </c>
      <c r="R781" s="587"/>
      <c r="S781" s="566"/>
      <c r="T781" s="562"/>
    </row>
    <row r="782" spans="1:20" ht="18.75" customHeight="1">
      <c r="A782" s="332"/>
      <c r="B782" s="332"/>
      <c r="C782" s="332"/>
      <c r="D782" s="332"/>
      <c r="E782" s="332"/>
      <c r="F782" s="332"/>
      <c r="G782" s="334"/>
      <c r="H782" s="338">
        <v>77.099999999999994</v>
      </c>
      <c r="I782" s="401">
        <v>0.86724000000000001</v>
      </c>
      <c r="J782" s="593"/>
      <c r="K782" s="331">
        <v>77.099999999999994</v>
      </c>
      <c r="L782" s="404">
        <v>0.85055000000000003</v>
      </c>
      <c r="M782" s="334"/>
      <c r="N782" s="332"/>
      <c r="O782" s="561"/>
      <c r="P782" s="352">
        <v>0.77100000000000002</v>
      </c>
      <c r="Q782" s="353">
        <f>+Q781+$S$786</f>
        <v>0.99762642516137023</v>
      </c>
      <c r="R782" s="587"/>
      <c r="S782" s="566"/>
      <c r="T782" s="562"/>
    </row>
    <row r="783" spans="1:20" ht="18.75" customHeight="1">
      <c r="A783" s="332"/>
      <c r="B783" s="332"/>
      <c r="C783" s="332"/>
      <c r="D783" s="332"/>
      <c r="E783" s="332"/>
      <c r="F783" s="332"/>
      <c r="G783" s="334"/>
      <c r="H783" s="338">
        <v>77.2</v>
      </c>
      <c r="I783" s="401">
        <v>0.86697000000000002</v>
      </c>
      <c r="J783" s="593"/>
      <c r="K783" s="331">
        <v>77.2</v>
      </c>
      <c r="L783" s="404">
        <v>0.85031000000000001</v>
      </c>
      <c r="M783" s="334"/>
      <c r="N783" s="332"/>
      <c r="O783" s="561"/>
      <c r="P783" s="352">
        <v>0.77200000000000002</v>
      </c>
      <c r="Q783" s="353">
        <f t="shared" ref="Q783:Q790" si="77">+Q782+$S$786</f>
        <v>0.9976214953518282</v>
      </c>
      <c r="R783" s="587"/>
      <c r="S783" s="566"/>
      <c r="T783" s="562"/>
    </row>
    <row r="784" spans="1:20" ht="18.75" customHeight="1">
      <c r="A784" s="332"/>
      <c r="B784" s="332"/>
      <c r="C784" s="332"/>
      <c r="D784" s="332"/>
      <c r="E784" s="332"/>
      <c r="F784" s="332"/>
      <c r="G784" s="334"/>
      <c r="H784" s="338">
        <v>77.3</v>
      </c>
      <c r="I784" s="401">
        <v>0.86670999999999998</v>
      </c>
      <c r="J784" s="593"/>
      <c r="K784" s="331">
        <v>77.3</v>
      </c>
      <c r="L784" s="404">
        <v>0.85006000000000004</v>
      </c>
      <c r="M784" s="334"/>
      <c r="N784" s="332"/>
      <c r="O784" s="561"/>
      <c r="P784" s="352">
        <v>0.77300000000000002</v>
      </c>
      <c r="Q784" s="353">
        <f t="shared" si="77"/>
        <v>0.99761656554228617</v>
      </c>
      <c r="R784" s="587"/>
      <c r="S784" s="566"/>
      <c r="T784" s="562"/>
    </row>
    <row r="785" spans="1:20" ht="18.75" customHeight="1">
      <c r="A785" s="332"/>
      <c r="B785" s="332"/>
      <c r="C785" s="332"/>
      <c r="D785" s="332"/>
      <c r="E785" s="332"/>
      <c r="F785" s="332"/>
      <c r="G785" s="334"/>
      <c r="H785" s="338">
        <v>77.400000000000006</v>
      </c>
      <c r="I785" s="401">
        <v>0.86643999999999999</v>
      </c>
      <c r="J785" s="593"/>
      <c r="K785" s="331">
        <v>77.400000000000006</v>
      </c>
      <c r="L785" s="404">
        <v>0.84982000000000002</v>
      </c>
      <c r="M785" s="334"/>
      <c r="N785" s="332"/>
      <c r="O785" s="561"/>
      <c r="P785" s="352">
        <v>0.77400000000000002</v>
      </c>
      <c r="Q785" s="353">
        <f t="shared" si="77"/>
        <v>0.99761163573274414</v>
      </c>
      <c r="R785" s="587"/>
      <c r="S785" s="566"/>
      <c r="T785" s="562"/>
    </row>
    <row r="786" spans="1:20" ht="18.75" customHeight="1">
      <c r="A786" s="332"/>
      <c r="B786" s="332"/>
      <c r="C786" s="332"/>
      <c r="D786" s="332"/>
      <c r="E786" s="332"/>
      <c r="F786" s="332"/>
      <c r="G786" s="334"/>
      <c r="H786" s="338">
        <v>77.5</v>
      </c>
      <c r="I786" s="401">
        <v>0.86617</v>
      </c>
      <c r="J786" s="593"/>
      <c r="K786" s="331">
        <v>77.5</v>
      </c>
      <c r="L786" s="404">
        <v>0.84958</v>
      </c>
      <c r="M786" s="334"/>
      <c r="N786" s="332"/>
      <c r="O786" s="561"/>
      <c r="P786" s="352">
        <v>0.77500000000000002</v>
      </c>
      <c r="Q786" s="353">
        <f t="shared" si="77"/>
        <v>0.99760670592320211</v>
      </c>
      <c r="R786" s="587"/>
      <c r="S786" s="589">
        <f>+(Q791-Q781)/10</f>
        <v>-4.9298095420757805E-6</v>
      </c>
      <c r="T786" s="562"/>
    </row>
    <row r="787" spans="1:20" ht="18.75" customHeight="1">
      <c r="A787" s="332"/>
      <c r="B787" s="332"/>
      <c r="C787" s="332"/>
      <c r="D787" s="332"/>
      <c r="E787" s="332"/>
      <c r="F787" s="332"/>
      <c r="G787" s="334"/>
      <c r="H787" s="338">
        <v>77.599999999999994</v>
      </c>
      <c r="I787" s="401">
        <v>0.8659</v>
      </c>
      <c r="J787" s="593"/>
      <c r="K787" s="331">
        <v>77.599999999999994</v>
      </c>
      <c r="L787" s="404">
        <v>0.84933000000000003</v>
      </c>
      <c r="M787" s="334"/>
      <c r="N787" s="332"/>
      <c r="O787" s="561"/>
      <c r="P787" s="352">
        <v>0.77600000000000002</v>
      </c>
      <c r="Q787" s="353">
        <f t="shared" si="77"/>
        <v>0.99760177611366008</v>
      </c>
      <c r="R787" s="587"/>
      <c r="S787" s="566"/>
      <c r="T787" s="562"/>
    </row>
    <row r="788" spans="1:20" ht="18.75" customHeight="1">
      <c r="A788" s="332"/>
      <c r="B788" s="332"/>
      <c r="C788" s="332"/>
      <c r="D788" s="332"/>
      <c r="E788" s="332"/>
      <c r="F788" s="332"/>
      <c r="G788" s="334"/>
      <c r="H788" s="338">
        <v>77.7</v>
      </c>
      <c r="I788" s="401">
        <v>0.86561999999999995</v>
      </c>
      <c r="J788" s="593"/>
      <c r="K788" s="331">
        <v>77.7</v>
      </c>
      <c r="L788" s="404">
        <v>0.84909000000000001</v>
      </c>
      <c r="M788" s="334"/>
      <c r="N788" s="332"/>
      <c r="O788" s="561"/>
      <c r="P788" s="352">
        <v>0.77700000000000002</v>
      </c>
      <c r="Q788" s="353">
        <f t="shared" si="77"/>
        <v>0.99759684630411805</v>
      </c>
      <c r="R788" s="587"/>
      <c r="S788" s="566"/>
      <c r="T788" s="562"/>
    </row>
    <row r="789" spans="1:20" ht="18.75" customHeight="1">
      <c r="A789" s="332"/>
      <c r="B789" s="332"/>
      <c r="C789" s="332"/>
      <c r="D789" s="332"/>
      <c r="E789" s="332"/>
      <c r="F789" s="332"/>
      <c r="G789" s="334"/>
      <c r="H789" s="338">
        <v>77.8</v>
      </c>
      <c r="I789" s="401">
        <v>0.86534999999999995</v>
      </c>
      <c r="J789" s="593"/>
      <c r="K789" s="331">
        <v>77.8</v>
      </c>
      <c r="L789" s="404">
        <v>0.84884000000000004</v>
      </c>
      <c r="M789" s="334"/>
      <c r="N789" s="332"/>
      <c r="O789" s="561"/>
      <c r="P789" s="352">
        <v>0.77800000000000002</v>
      </c>
      <c r="Q789" s="353">
        <f t="shared" si="77"/>
        <v>0.99759191649457601</v>
      </c>
      <c r="R789" s="587"/>
      <c r="S789" s="566"/>
      <c r="T789" s="562"/>
    </row>
    <row r="790" spans="1:20" ht="18.75" customHeight="1">
      <c r="A790" s="332"/>
      <c r="B790" s="332"/>
      <c r="C790" s="332"/>
      <c r="D790" s="332"/>
      <c r="E790" s="332"/>
      <c r="F790" s="332"/>
      <c r="G790" s="334"/>
      <c r="H790" s="338">
        <v>77.900000000000006</v>
      </c>
      <c r="I790" s="401">
        <v>0.86507999999999996</v>
      </c>
      <c r="J790" s="593"/>
      <c r="K790" s="331">
        <v>77.900000000000006</v>
      </c>
      <c r="L790" s="404">
        <v>0.84860000000000002</v>
      </c>
      <c r="M790" s="334"/>
      <c r="N790" s="332"/>
      <c r="O790" s="561"/>
      <c r="P790" s="352">
        <v>0.77900000000000003</v>
      </c>
      <c r="Q790" s="353">
        <f t="shared" si="77"/>
        <v>0.99758698668503398</v>
      </c>
      <c r="R790" s="587"/>
      <c r="S790" s="566"/>
      <c r="T790" s="562"/>
    </row>
    <row r="791" spans="1:20" ht="18.75" customHeight="1">
      <c r="A791" s="332"/>
      <c r="B791" s="332"/>
      <c r="C791" s="332"/>
      <c r="D791" s="332"/>
      <c r="E791" s="332"/>
      <c r="F791" s="332"/>
      <c r="G791" s="334"/>
      <c r="H791" s="337">
        <v>78</v>
      </c>
      <c r="I791" s="348">
        <v>0.86480999999999997</v>
      </c>
      <c r="J791" s="593"/>
      <c r="K791" s="330">
        <v>78</v>
      </c>
      <c r="L791" s="347">
        <v>0.84835000000000005</v>
      </c>
      <c r="M791" s="334"/>
      <c r="N791" s="332"/>
      <c r="O791" s="561"/>
      <c r="P791" s="350">
        <v>0.78</v>
      </c>
      <c r="Q791" s="354">
        <v>0.99758205687549151</v>
      </c>
      <c r="R791" s="587"/>
      <c r="S791" s="566"/>
      <c r="T791" s="562"/>
    </row>
    <row r="792" spans="1:20" ht="18.75" customHeight="1">
      <c r="A792" s="332"/>
      <c r="B792" s="332"/>
      <c r="C792" s="332"/>
      <c r="D792" s="332"/>
      <c r="E792" s="332"/>
      <c r="F792" s="332"/>
      <c r="G792" s="334"/>
      <c r="H792" s="338">
        <v>78.099999999999994</v>
      </c>
      <c r="I792" s="401">
        <v>0.86453000000000002</v>
      </c>
      <c r="J792" s="593"/>
      <c r="K792" s="331">
        <v>78.099999999999994</v>
      </c>
      <c r="L792" s="404">
        <v>0.84811000000000003</v>
      </c>
      <c r="M792" s="334"/>
      <c r="N792" s="332"/>
      <c r="O792" s="561"/>
      <c r="P792" s="352">
        <v>0.78100000000000003</v>
      </c>
      <c r="Q792" s="353">
        <f>+Q791+$S$796</f>
        <v>0.99757622655916489</v>
      </c>
      <c r="R792" s="587"/>
      <c r="S792" s="566"/>
      <c r="T792" s="562"/>
    </row>
    <row r="793" spans="1:20" ht="18.75" customHeight="1">
      <c r="A793" s="332"/>
      <c r="B793" s="332"/>
      <c r="C793" s="332"/>
      <c r="D793" s="332"/>
      <c r="E793" s="332"/>
      <c r="F793" s="332"/>
      <c r="G793" s="334"/>
      <c r="H793" s="338">
        <v>78.2</v>
      </c>
      <c r="I793" s="401">
        <v>0.86426000000000003</v>
      </c>
      <c r="J793" s="593"/>
      <c r="K793" s="331">
        <v>78.2</v>
      </c>
      <c r="L793" s="404">
        <v>0.84787000000000001</v>
      </c>
      <c r="M793" s="334"/>
      <c r="N793" s="332"/>
      <c r="O793" s="561"/>
      <c r="P793" s="352">
        <v>0.78200000000000003</v>
      </c>
      <c r="Q793" s="353">
        <f t="shared" ref="Q793:Q800" si="78">+Q792+$S$796</f>
        <v>0.99757039624283828</v>
      </c>
      <c r="R793" s="587"/>
      <c r="S793" s="566"/>
      <c r="T793" s="562"/>
    </row>
    <row r="794" spans="1:20" ht="18.75" customHeight="1">
      <c r="A794" s="332"/>
      <c r="B794" s="332"/>
      <c r="C794" s="332"/>
      <c r="D794" s="332"/>
      <c r="E794" s="332"/>
      <c r="F794" s="332"/>
      <c r="G794" s="334"/>
      <c r="H794" s="338">
        <v>78.3</v>
      </c>
      <c r="I794" s="401">
        <v>0.86399000000000004</v>
      </c>
      <c r="J794" s="593"/>
      <c r="K794" s="331">
        <v>78.3</v>
      </c>
      <c r="L794" s="404">
        <v>0.84762000000000004</v>
      </c>
      <c r="M794" s="334"/>
      <c r="N794" s="332"/>
      <c r="O794" s="561"/>
      <c r="P794" s="352">
        <v>0.78300000000000003</v>
      </c>
      <c r="Q794" s="353">
        <f t="shared" si="78"/>
        <v>0.99756456592651166</v>
      </c>
      <c r="R794" s="587"/>
      <c r="S794" s="566"/>
      <c r="T794" s="562"/>
    </row>
    <row r="795" spans="1:20" ht="18.75" customHeight="1">
      <c r="A795" s="332"/>
      <c r="B795" s="332"/>
      <c r="C795" s="332"/>
      <c r="D795" s="332"/>
      <c r="E795" s="332"/>
      <c r="F795" s="332"/>
      <c r="G795" s="334"/>
      <c r="H795" s="338">
        <v>78.400000000000006</v>
      </c>
      <c r="I795" s="401">
        <v>0.86355999999999999</v>
      </c>
      <c r="J795" s="593"/>
      <c r="K795" s="331">
        <v>78.400000000000006</v>
      </c>
      <c r="L795" s="404">
        <v>0.84738000000000002</v>
      </c>
      <c r="M795" s="334"/>
      <c r="N795" s="332"/>
      <c r="O795" s="561"/>
      <c r="P795" s="352">
        <v>0.78400000000000003</v>
      </c>
      <c r="Q795" s="353">
        <f t="shared" si="78"/>
        <v>0.99755873561018504</v>
      </c>
      <c r="R795" s="587"/>
      <c r="S795" s="566"/>
      <c r="T795" s="562"/>
    </row>
    <row r="796" spans="1:20" ht="18.75" customHeight="1">
      <c r="A796" s="332"/>
      <c r="B796" s="332"/>
      <c r="C796" s="332"/>
      <c r="D796" s="332"/>
      <c r="E796" s="332"/>
      <c r="F796" s="332"/>
      <c r="G796" s="334"/>
      <c r="H796" s="338">
        <v>78.5</v>
      </c>
      <c r="I796" s="401">
        <v>0.86336000000000002</v>
      </c>
      <c r="J796" s="593"/>
      <c r="K796" s="331">
        <v>78.5</v>
      </c>
      <c r="L796" s="404">
        <v>0.84713000000000005</v>
      </c>
      <c r="M796" s="334"/>
      <c r="N796" s="332"/>
      <c r="O796" s="561"/>
      <c r="P796" s="352">
        <v>0.78500000000000003</v>
      </c>
      <c r="Q796" s="353">
        <f t="shared" si="78"/>
        <v>0.99755290529385843</v>
      </c>
      <c r="R796" s="587"/>
      <c r="S796" s="589">
        <f>+(Q801-Q791)/10</f>
        <v>-5.830316326571605E-6</v>
      </c>
      <c r="T796" s="562"/>
    </row>
    <row r="797" spans="1:20" ht="18.75" customHeight="1">
      <c r="A797" s="332"/>
      <c r="B797" s="332"/>
      <c r="C797" s="332"/>
      <c r="D797" s="332"/>
      <c r="E797" s="332"/>
      <c r="F797" s="332"/>
      <c r="G797" s="334"/>
      <c r="H797" s="338">
        <v>78.599999999999994</v>
      </c>
      <c r="I797" s="401">
        <v>0.86316000000000004</v>
      </c>
      <c r="J797" s="593"/>
      <c r="K797" s="331">
        <v>78.599999999999994</v>
      </c>
      <c r="L797" s="404">
        <v>0.84689000000000003</v>
      </c>
      <c r="M797" s="334"/>
      <c r="N797" s="332"/>
      <c r="O797" s="561"/>
      <c r="P797" s="352">
        <v>0.78600000000000003</v>
      </c>
      <c r="Q797" s="353">
        <f t="shared" si="78"/>
        <v>0.99754707497753181</v>
      </c>
      <c r="R797" s="587"/>
      <c r="S797" s="566"/>
      <c r="T797" s="562"/>
    </row>
    <row r="798" spans="1:20" ht="18.75" customHeight="1">
      <c r="A798" s="332"/>
      <c r="B798" s="332"/>
      <c r="C798" s="332"/>
      <c r="D798" s="332"/>
      <c r="E798" s="332"/>
      <c r="F798" s="332"/>
      <c r="G798" s="334"/>
      <c r="H798" s="338">
        <v>78.7</v>
      </c>
      <c r="I798" s="401">
        <v>0.86289000000000005</v>
      </c>
      <c r="J798" s="593"/>
      <c r="K798" s="331">
        <v>78.7</v>
      </c>
      <c r="L798" s="404">
        <v>0.84663999999999995</v>
      </c>
      <c r="M798" s="334"/>
      <c r="N798" s="332"/>
      <c r="O798" s="561"/>
      <c r="P798" s="352">
        <v>0.78700000000000003</v>
      </c>
      <c r="Q798" s="353">
        <f t="shared" si="78"/>
        <v>0.9975412446612052</v>
      </c>
      <c r="R798" s="587"/>
      <c r="S798" s="566"/>
      <c r="T798" s="562"/>
    </row>
    <row r="799" spans="1:20" ht="18.75" customHeight="1">
      <c r="A799" s="332"/>
      <c r="B799" s="332"/>
      <c r="C799" s="332"/>
      <c r="D799" s="332"/>
      <c r="E799" s="332"/>
      <c r="F799" s="332"/>
      <c r="G799" s="334"/>
      <c r="H799" s="338">
        <v>78.8</v>
      </c>
      <c r="I799" s="401">
        <v>0.86260999999999999</v>
      </c>
      <c r="J799" s="593"/>
      <c r="K799" s="331">
        <v>78.8</v>
      </c>
      <c r="L799" s="404">
        <v>0.84640000000000004</v>
      </c>
      <c r="M799" s="334"/>
      <c r="N799" s="332"/>
      <c r="O799" s="561"/>
      <c r="P799" s="352">
        <v>0.78800000000000003</v>
      </c>
      <c r="Q799" s="353">
        <f t="shared" si="78"/>
        <v>0.99753541434487858</v>
      </c>
      <c r="R799" s="587"/>
      <c r="S799" s="566"/>
      <c r="T799" s="562"/>
    </row>
    <row r="800" spans="1:20" ht="18.75" customHeight="1">
      <c r="A800" s="332"/>
      <c r="B800" s="332"/>
      <c r="C800" s="332"/>
      <c r="D800" s="332"/>
      <c r="E800" s="332"/>
      <c r="F800" s="332"/>
      <c r="G800" s="334"/>
      <c r="H800" s="338">
        <v>78.900000000000006</v>
      </c>
      <c r="I800" s="401">
        <v>0.86234</v>
      </c>
      <c r="J800" s="593"/>
      <c r="K800" s="331">
        <v>78.900000000000006</v>
      </c>
      <c r="L800" s="404">
        <v>0.84614999999999996</v>
      </c>
      <c r="M800" s="334"/>
      <c r="N800" s="332"/>
      <c r="O800" s="561"/>
      <c r="P800" s="352">
        <v>0.78900000000000003</v>
      </c>
      <c r="Q800" s="353">
        <f t="shared" si="78"/>
        <v>0.99752958402855196</v>
      </c>
      <c r="R800" s="587"/>
      <c r="S800" s="566"/>
      <c r="T800" s="562"/>
    </row>
    <row r="801" spans="1:20" ht="18.75" customHeight="1">
      <c r="A801" s="332"/>
      <c r="B801" s="332"/>
      <c r="C801" s="332"/>
      <c r="D801" s="332"/>
      <c r="E801" s="332"/>
      <c r="F801" s="332"/>
      <c r="G801" s="334"/>
      <c r="H801" s="337">
        <v>79</v>
      </c>
      <c r="I801" s="348">
        <v>0.86206000000000005</v>
      </c>
      <c r="J801" s="593"/>
      <c r="K801" s="330">
        <v>79</v>
      </c>
      <c r="L801" s="347">
        <v>0.84589999999999999</v>
      </c>
      <c r="M801" s="334"/>
      <c r="N801" s="332"/>
      <c r="O801" s="561"/>
      <c r="P801" s="350">
        <v>0.79</v>
      </c>
      <c r="Q801" s="354">
        <v>0.99752375371222579</v>
      </c>
      <c r="R801" s="587"/>
      <c r="S801" s="566"/>
      <c r="T801" s="562"/>
    </row>
    <row r="802" spans="1:20" ht="18.75" customHeight="1">
      <c r="A802" s="332"/>
      <c r="B802" s="332"/>
      <c r="C802" s="332"/>
      <c r="D802" s="332"/>
      <c r="E802" s="332"/>
      <c r="F802" s="332"/>
      <c r="G802" s="334"/>
      <c r="H802" s="338">
        <v>79.099999999999994</v>
      </c>
      <c r="I802" s="401">
        <v>0.86178999999999994</v>
      </c>
      <c r="J802" s="593"/>
      <c r="K802" s="331">
        <v>79.099999999999994</v>
      </c>
      <c r="L802" s="404">
        <v>0.84565999999999997</v>
      </c>
      <c r="M802" s="334"/>
      <c r="N802" s="332"/>
      <c r="O802" s="561"/>
      <c r="P802" s="352">
        <v>0.79100000000000004</v>
      </c>
      <c r="Q802" s="353">
        <f>+Q801+$S$806</f>
        <v>0.99751792339589929</v>
      </c>
      <c r="R802" s="587"/>
      <c r="S802" s="566"/>
      <c r="T802" s="562"/>
    </row>
    <row r="803" spans="1:20" ht="18.75" customHeight="1">
      <c r="A803" s="332"/>
      <c r="B803" s="332"/>
      <c r="C803" s="332"/>
      <c r="D803" s="332"/>
      <c r="E803" s="332"/>
      <c r="F803" s="332"/>
      <c r="G803" s="334"/>
      <c r="H803" s="338">
        <v>79.2</v>
      </c>
      <c r="I803" s="401">
        <v>0.86151</v>
      </c>
      <c r="J803" s="593"/>
      <c r="K803" s="331">
        <v>79.2</v>
      </c>
      <c r="L803" s="404">
        <v>0.84540999999999999</v>
      </c>
      <c r="M803" s="334"/>
      <c r="N803" s="332"/>
      <c r="O803" s="561"/>
      <c r="P803" s="352">
        <v>0.79200000000000004</v>
      </c>
      <c r="Q803" s="353">
        <f t="shared" ref="Q803:Q810" si="79">+Q802+$S$806</f>
        <v>0.99751209307957267</v>
      </c>
      <c r="R803" s="587"/>
      <c r="S803" s="566"/>
      <c r="T803" s="562"/>
    </row>
    <row r="804" spans="1:20" ht="18.75" customHeight="1">
      <c r="A804" s="332"/>
      <c r="B804" s="332"/>
      <c r="C804" s="332"/>
      <c r="D804" s="332"/>
      <c r="E804" s="332"/>
      <c r="F804" s="332"/>
      <c r="G804" s="334"/>
      <c r="H804" s="338">
        <v>79.3</v>
      </c>
      <c r="I804" s="401">
        <v>0.86124000000000001</v>
      </c>
      <c r="J804" s="593"/>
      <c r="K804" s="331">
        <v>79.3</v>
      </c>
      <c r="L804" s="404">
        <v>0.84516999999999998</v>
      </c>
      <c r="M804" s="334"/>
      <c r="N804" s="332"/>
      <c r="O804" s="561"/>
      <c r="P804" s="352">
        <v>0.79300000000000004</v>
      </c>
      <c r="Q804" s="353">
        <f t="shared" si="79"/>
        <v>0.99750626276324605</v>
      </c>
      <c r="R804" s="587"/>
      <c r="S804" s="566"/>
      <c r="T804" s="562"/>
    </row>
    <row r="805" spans="1:20" ht="18.75" customHeight="1">
      <c r="A805" s="332"/>
      <c r="B805" s="332"/>
      <c r="C805" s="332"/>
      <c r="D805" s="332"/>
      <c r="E805" s="332"/>
      <c r="F805" s="332"/>
      <c r="G805" s="334"/>
      <c r="H805" s="338">
        <v>79.400000000000006</v>
      </c>
      <c r="I805" s="401">
        <v>0.86095999999999995</v>
      </c>
      <c r="J805" s="593"/>
      <c r="K805" s="331">
        <v>79.400000000000006</v>
      </c>
      <c r="L805" s="404">
        <v>0.84492</v>
      </c>
      <c r="M805" s="334"/>
      <c r="N805" s="332"/>
      <c r="O805" s="561"/>
      <c r="P805" s="352">
        <v>0.79400000000000004</v>
      </c>
      <c r="Q805" s="353">
        <f t="shared" si="79"/>
        <v>0.99750043244691944</v>
      </c>
      <c r="R805" s="587"/>
      <c r="S805" s="566"/>
      <c r="T805" s="562"/>
    </row>
    <row r="806" spans="1:20" ht="18.75" customHeight="1">
      <c r="A806" s="332"/>
      <c r="B806" s="332"/>
      <c r="C806" s="332"/>
      <c r="D806" s="332"/>
      <c r="E806" s="332"/>
      <c r="F806" s="332"/>
      <c r="G806" s="334"/>
      <c r="H806" s="338">
        <v>79.5</v>
      </c>
      <c r="I806" s="401">
        <v>0.86068999999999996</v>
      </c>
      <c r="J806" s="593"/>
      <c r="K806" s="331">
        <v>79.5</v>
      </c>
      <c r="L806" s="404">
        <v>0.84467000000000003</v>
      </c>
      <c r="M806" s="334"/>
      <c r="N806" s="332"/>
      <c r="O806" s="561"/>
      <c r="P806" s="352">
        <v>0.79500000000000004</v>
      </c>
      <c r="Q806" s="353">
        <f t="shared" si="79"/>
        <v>0.99749460213059282</v>
      </c>
      <c r="R806" s="587"/>
      <c r="S806" s="589">
        <f>+(Q811-Q801)/10</f>
        <v>-5.8303163265605029E-6</v>
      </c>
      <c r="T806" s="562"/>
    </row>
    <row r="807" spans="1:20" ht="18.75" customHeight="1">
      <c r="A807" s="332"/>
      <c r="B807" s="332"/>
      <c r="C807" s="332"/>
      <c r="D807" s="332"/>
      <c r="E807" s="332"/>
      <c r="F807" s="332"/>
      <c r="G807" s="334"/>
      <c r="H807" s="338">
        <v>79.599999999999994</v>
      </c>
      <c r="I807" s="401">
        <v>0.86041000000000001</v>
      </c>
      <c r="J807" s="593"/>
      <c r="K807" s="331">
        <v>79.599999999999994</v>
      </c>
      <c r="L807" s="404">
        <v>0.84443000000000001</v>
      </c>
      <c r="M807" s="334"/>
      <c r="N807" s="332"/>
      <c r="O807" s="561"/>
      <c r="P807" s="352">
        <v>0.79600000000000004</v>
      </c>
      <c r="Q807" s="353">
        <f t="shared" si="79"/>
        <v>0.99748877181426621</v>
      </c>
      <c r="R807" s="587"/>
      <c r="S807" s="566"/>
      <c r="T807" s="562"/>
    </row>
    <row r="808" spans="1:20" ht="18.75" customHeight="1">
      <c r="A808" s="332"/>
      <c r="B808" s="332"/>
      <c r="C808" s="332"/>
      <c r="D808" s="332"/>
      <c r="E808" s="332"/>
      <c r="F808" s="332"/>
      <c r="G808" s="334"/>
      <c r="H808" s="338">
        <v>79.7</v>
      </c>
      <c r="I808" s="401">
        <v>0.86012</v>
      </c>
      <c r="J808" s="593"/>
      <c r="K808" s="331">
        <v>79.7</v>
      </c>
      <c r="L808" s="404">
        <v>0.84418000000000004</v>
      </c>
      <c r="M808" s="334"/>
      <c r="N808" s="332"/>
      <c r="O808" s="561"/>
      <c r="P808" s="352">
        <v>0.79700000000000004</v>
      </c>
      <c r="Q808" s="353">
        <f t="shared" si="79"/>
        <v>0.99748294149793959</v>
      </c>
      <c r="R808" s="587"/>
      <c r="S808" s="566"/>
      <c r="T808" s="562"/>
    </row>
    <row r="809" spans="1:20" ht="18.75" customHeight="1">
      <c r="A809" s="332"/>
      <c r="B809" s="332"/>
      <c r="C809" s="332"/>
      <c r="D809" s="332"/>
      <c r="E809" s="332"/>
      <c r="F809" s="332"/>
      <c r="G809" s="334"/>
      <c r="H809" s="338">
        <v>79.8</v>
      </c>
      <c r="I809" s="401">
        <v>0.85984000000000005</v>
      </c>
      <c r="J809" s="593"/>
      <c r="K809" s="331">
        <v>79.8</v>
      </c>
      <c r="L809" s="404">
        <v>0.84392999999999996</v>
      </c>
      <c r="M809" s="334"/>
      <c r="N809" s="332"/>
      <c r="O809" s="561"/>
      <c r="P809" s="352">
        <v>0.79800000000000004</v>
      </c>
      <c r="Q809" s="353">
        <f t="shared" si="79"/>
        <v>0.99747711118161297</v>
      </c>
      <c r="R809" s="587"/>
      <c r="S809" s="566"/>
      <c r="T809" s="562"/>
    </row>
    <row r="810" spans="1:20" ht="18.75" customHeight="1">
      <c r="A810" s="332"/>
      <c r="B810" s="332"/>
      <c r="C810" s="332"/>
      <c r="D810" s="332"/>
      <c r="E810" s="332"/>
      <c r="F810" s="332"/>
      <c r="G810" s="334"/>
      <c r="H810" s="338">
        <v>79.900000000000006</v>
      </c>
      <c r="I810" s="401">
        <v>0.85956999999999995</v>
      </c>
      <c r="J810" s="593"/>
      <c r="K810" s="331">
        <v>79.900000000000006</v>
      </c>
      <c r="L810" s="404">
        <v>0.84369000000000005</v>
      </c>
      <c r="M810" s="334"/>
      <c r="N810" s="332"/>
      <c r="O810" s="561"/>
      <c r="P810" s="352">
        <v>0.79900000000000004</v>
      </c>
      <c r="Q810" s="353">
        <f t="shared" si="79"/>
        <v>0.99747128086528636</v>
      </c>
      <c r="R810" s="587"/>
      <c r="S810" s="566"/>
      <c r="T810" s="562"/>
    </row>
    <row r="811" spans="1:20" ht="18.75" customHeight="1">
      <c r="A811" s="332"/>
      <c r="B811" s="332"/>
      <c r="C811" s="332"/>
      <c r="D811" s="332"/>
      <c r="E811" s="332"/>
      <c r="F811" s="332"/>
      <c r="G811" s="334"/>
      <c r="H811" s="337">
        <v>80</v>
      </c>
      <c r="I811" s="348">
        <v>0.85929</v>
      </c>
      <c r="J811" s="593"/>
      <c r="K811" s="330">
        <v>80</v>
      </c>
      <c r="L811" s="347">
        <v>0.84343999999999997</v>
      </c>
      <c r="M811" s="334"/>
      <c r="N811" s="332"/>
      <c r="O811" s="561"/>
      <c r="P811" s="350">
        <v>0.8</v>
      </c>
      <c r="Q811" s="354">
        <v>0.99746545054896019</v>
      </c>
      <c r="R811" s="587"/>
      <c r="S811" s="566"/>
      <c r="T811" s="566" t="s">
        <v>273</v>
      </c>
    </row>
    <row r="812" spans="1:20" ht="18.75" customHeight="1">
      <c r="A812" s="332"/>
      <c r="B812" s="332"/>
      <c r="C812" s="332"/>
      <c r="D812" s="332"/>
      <c r="E812" s="332"/>
      <c r="F812" s="332"/>
      <c r="G812" s="334"/>
      <c r="H812" s="338">
        <v>80.099999999999994</v>
      </c>
      <c r="I812" s="401">
        <v>0.85901000000000005</v>
      </c>
      <c r="J812" s="593"/>
      <c r="K812" s="331">
        <v>80.099999999999994</v>
      </c>
      <c r="L812" s="404">
        <v>0.84319</v>
      </c>
      <c r="M812" s="334"/>
      <c r="N812" s="332"/>
      <c r="O812" s="561"/>
      <c r="P812" s="352">
        <v>0.80100000000000005</v>
      </c>
      <c r="Q812" s="353">
        <f>+Q811+$S$816</f>
        <v>0.99746102001641945</v>
      </c>
      <c r="R812" s="587"/>
      <c r="S812" s="566"/>
      <c r="T812" s="562"/>
    </row>
    <row r="813" spans="1:20" ht="18.75" customHeight="1">
      <c r="A813" s="332"/>
      <c r="B813" s="332"/>
      <c r="C813" s="332"/>
      <c r="D813" s="332"/>
      <c r="E813" s="332"/>
      <c r="F813" s="332"/>
      <c r="G813" s="334"/>
      <c r="H813" s="338">
        <v>80.2</v>
      </c>
      <c r="I813" s="401">
        <v>0.85872999999999999</v>
      </c>
      <c r="J813" s="593"/>
      <c r="K813" s="331">
        <v>80.2</v>
      </c>
      <c r="L813" s="404">
        <v>0.84294000000000002</v>
      </c>
      <c r="M813" s="334"/>
      <c r="N813" s="332"/>
      <c r="O813" s="561"/>
      <c r="P813" s="352">
        <v>0.80200000000000005</v>
      </c>
      <c r="Q813" s="353">
        <f t="shared" ref="Q813:Q820" si="80">+Q812+$S$816</f>
        <v>0.99745658948387872</v>
      </c>
      <c r="R813" s="587"/>
      <c r="S813" s="566"/>
      <c r="T813" s="562"/>
    </row>
    <row r="814" spans="1:20" ht="18.75" customHeight="1">
      <c r="A814" s="332"/>
      <c r="B814" s="332"/>
      <c r="C814" s="332"/>
      <c r="D814" s="332"/>
      <c r="E814" s="332"/>
      <c r="F814" s="332"/>
      <c r="G814" s="334"/>
      <c r="H814" s="338">
        <v>80.3</v>
      </c>
      <c r="I814" s="401">
        <v>0.85846</v>
      </c>
      <c r="J814" s="593"/>
      <c r="K814" s="331">
        <v>80.3</v>
      </c>
      <c r="L814" s="404">
        <v>0.8427</v>
      </c>
      <c r="M814" s="334"/>
      <c r="N814" s="332"/>
      <c r="O814" s="561"/>
      <c r="P814" s="352">
        <v>0.80300000000000005</v>
      </c>
      <c r="Q814" s="353">
        <f t="shared" si="80"/>
        <v>0.99745215895133799</v>
      </c>
      <c r="R814" s="587"/>
      <c r="S814" s="566"/>
      <c r="T814" s="562"/>
    </row>
    <row r="815" spans="1:20" ht="18.75" customHeight="1">
      <c r="A815" s="332"/>
      <c r="B815" s="332"/>
      <c r="C815" s="332"/>
      <c r="D815" s="332"/>
      <c r="E815" s="332"/>
      <c r="F815" s="332"/>
      <c r="G815" s="334"/>
      <c r="H815" s="338">
        <v>80.400000000000006</v>
      </c>
      <c r="I815" s="401">
        <v>0.85818000000000005</v>
      </c>
      <c r="J815" s="593"/>
      <c r="K815" s="331">
        <v>80.400000000000006</v>
      </c>
      <c r="L815" s="404">
        <v>0.84245000000000003</v>
      </c>
      <c r="M815" s="334"/>
      <c r="N815" s="332"/>
      <c r="O815" s="561"/>
      <c r="P815" s="352">
        <v>0.80400000000000005</v>
      </c>
      <c r="Q815" s="353">
        <f t="shared" si="80"/>
        <v>0.99744772841879725</v>
      </c>
      <c r="R815" s="587"/>
      <c r="S815" s="566"/>
      <c r="T815" s="562"/>
    </row>
    <row r="816" spans="1:20" ht="18.75" customHeight="1">
      <c r="A816" s="332"/>
      <c r="B816" s="332"/>
      <c r="C816" s="332"/>
      <c r="D816" s="332"/>
      <c r="E816" s="332"/>
      <c r="F816" s="332"/>
      <c r="G816" s="334"/>
      <c r="H816" s="338">
        <v>80.5</v>
      </c>
      <c r="I816" s="401">
        <v>0.85789000000000004</v>
      </c>
      <c r="J816" s="593"/>
      <c r="K816" s="331">
        <v>80.5</v>
      </c>
      <c r="L816" s="404">
        <v>0.84219999999999995</v>
      </c>
      <c r="M816" s="334"/>
      <c r="N816" s="332"/>
      <c r="O816" s="561"/>
      <c r="P816" s="352">
        <v>0.80500000000000005</v>
      </c>
      <c r="Q816" s="353">
        <f t="shared" si="80"/>
        <v>0.99744329788625652</v>
      </c>
      <c r="R816" s="587"/>
      <c r="S816" s="589">
        <f>+(Q821-Q811)/10</f>
        <v>-4.430532540733445E-6</v>
      </c>
      <c r="T816" s="562"/>
    </row>
    <row r="817" spans="1:20" ht="18.75" customHeight="1">
      <c r="A817" s="332"/>
      <c r="B817" s="332"/>
      <c r="C817" s="332"/>
      <c r="D817" s="332"/>
      <c r="E817" s="332"/>
      <c r="F817" s="332"/>
      <c r="G817" s="334"/>
      <c r="H817" s="338">
        <v>80.599999999999994</v>
      </c>
      <c r="I817" s="401">
        <v>0.85760999999999998</v>
      </c>
      <c r="J817" s="593"/>
      <c r="K817" s="331">
        <v>80.599999999999994</v>
      </c>
      <c r="L817" s="404">
        <v>0.84196000000000004</v>
      </c>
      <c r="M817" s="334"/>
      <c r="N817" s="332"/>
      <c r="O817" s="561"/>
      <c r="P817" s="352">
        <v>0.80600000000000005</v>
      </c>
      <c r="Q817" s="353">
        <f t="shared" si="80"/>
        <v>0.99743886735371579</v>
      </c>
      <c r="R817" s="587"/>
      <c r="S817" s="566"/>
      <c r="T817" s="562"/>
    </row>
    <row r="818" spans="1:20" ht="18.75" customHeight="1">
      <c r="A818" s="332"/>
      <c r="B818" s="332"/>
      <c r="C818" s="332"/>
      <c r="D818" s="332"/>
      <c r="E818" s="332"/>
      <c r="F818" s="332"/>
      <c r="G818" s="334"/>
      <c r="H818" s="338">
        <v>80.7</v>
      </c>
      <c r="I818" s="401">
        <v>0.85733000000000004</v>
      </c>
      <c r="J818" s="593"/>
      <c r="K818" s="331">
        <v>80.7</v>
      </c>
      <c r="L818" s="404">
        <v>0.84170999999999996</v>
      </c>
      <c r="M818" s="334"/>
      <c r="N818" s="332"/>
      <c r="O818" s="561"/>
      <c r="P818" s="352">
        <v>0.80700000000000005</v>
      </c>
      <c r="Q818" s="353">
        <f t="shared" si="80"/>
        <v>0.99743443682117505</v>
      </c>
      <c r="R818" s="587"/>
      <c r="S818" s="566"/>
      <c r="T818" s="562"/>
    </row>
    <row r="819" spans="1:20" ht="18.75" customHeight="1">
      <c r="A819" s="332"/>
      <c r="B819" s="332"/>
      <c r="C819" s="332"/>
      <c r="D819" s="332"/>
      <c r="E819" s="332"/>
      <c r="F819" s="332"/>
      <c r="G819" s="334"/>
      <c r="H819" s="338">
        <v>80.8</v>
      </c>
      <c r="I819" s="401">
        <v>0.85704999999999998</v>
      </c>
      <c r="J819" s="593"/>
      <c r="K819" s="331">
        <v>80.8</v>
      </c>
      <c r="L819" s="404">
        <v>0.84145999999999999</v>
      </c>
      <c r="M819" s="334"/>
      <c r="N819" s="332"/>
      <c r="O819" s="561"/>
      <c r="P819" s="352">
        <v>0.80800000000000005</v>
      </c>
      <c r="Q819" s="353">
        <f t="shared" si="80"/>
        <v>0.99743000628863432</v>
      </c>
      <c r="R819" s="587"/>
      <c r="S819" s="566"/>
      <c r="T819" s="562"/>
    </row>
    <row r="820" spans="1:20" ht="18.75" customHeight="1">
      <c r="A820" s="332"/>
      <c r="B820" s="332"/>
      <c r="C820" s="332"/>
      <c r="D820" s="332"/>
      <c r="E820" s="332"/>
      <c r="F820" s="332"/>
      <c r="G820" s="334"/>
      <c r="H820" s="338">
        <v>80.900000000000006</v>
      </c>
      <c r="I820" s="401">
        <v>0.85677000000000003</v>
      </c>
      <c r="J820" s="593"/>
      <c r="K820" s="331">
        <v>80.900000000000006</v>
      </c>
      <c r="L820" s="404">
        <v>0.84121000000000001</v>
      </c>
      <c r="M820" s="334"/>
      <c r="N820" s="332"/>
      <c r="O820" s="561"/>
      <c r="P820" s="352">
        <v>0.80900000000000005</v>
      </c>
      <c r="Q820" s="353">
        <f t="shared" si="80"/>
        <v>0.99742557575609359</v>
      </c>
      <c r="R820" s="587"/>
      <c r="S820" s="566"/>
      <c r="T820" s="562"/>
    </row>
    <row r="821" spans="1:20" ht="18.75" customHeight="1">
      <c r="A821" s="332"/>
      <c r="B821" s="332"/>
      <c r="C821" s="332"/>
      <c r="D821" s="332"/>
      <c r="E821" s="332"/>
      <c r="F821" s="332"/>
      <c r="G821" s="334"/>
      <c r="H821" s="337">
        <v>81</v>
      </c>
      <c r="I821" s="348">
        <v>0.85648999999999997</v>
      </c>
      <c r="J821" s="593"/>
      <c r="K821" s="330">
        <v>81</v>
      </c>
      <c r="L821" s="347">
        <v>0.84096000000000004</v>
      </c>
      <c r="M821" s="334"/>
      <c r="N821" s="332"/>
      <c r="O821" s="561"/>
      <c r="P821" s="350">
        <v>0.81</v>
      </c>
      <c r="Q821" s="354">
        <v>0.99742114522355285</v>
      </c>
      <c r="R821" s="587"/>
      <c r="S821" s="566"/>
      <c r="T821" s="562"/>
    </row>
    <row r="822" spans="1:20" ht="18.75" customHeight="1">
      <c r="A822" s="332"/>
      <c r="B822" s="332"/>
      <c r="C822" s="332"/>
      <c r="D822" s="332"/>
      <c r="E822" s="332"/>
      <c r="F822" s="332"/>
      <c r="G822" s="334"/>
      <c r="H822" s="338">
        <v>81.099999999999994</v>
      </c>
      <c r="I822" s="401">
        <v>0.85619999999999996</v>
      </c>
      <c r="J822" s="593"/>
      <c r="K822" s="331">
        <v>81.099999999999994</v>
      </c>
      <c r="L822" s="404">
        <v>0.84072000000000002</v>
      </c>
      <c r="M822" s="334"/>
      <c r="N822" s="332"/>
      <c r="O822" s="561"/>
      <c r="P822" s="352">
        <v>0.81100000000000005</v>
      </c>
      <c r="Q822" s="353">
        <f>+Q821+$S$826</f>
        <v>0.99741671469101212</v>
      </c>
      <c r="R822" s="587"/>
      <c r="S822" s="566"/>
      <c r="T822" s="562"/>
    </row>
    <row r="823" spans="1:20" ht="18.75" customHeight="1">
      <c r="A823" s="332"/>
      <c r="B823" s="332"/>
      <c r="C823" s="332"/>
      <c r="D823" s="332"/>
      <c r="E823" s="332"/>
      <c r="F823" s="332"/>
      <c r="G823" s="334"/>
      <c r="H823" s="338">
        <v>81.2</v>
      </c>
      <c r="I823" s="401">
        <v>0.85592000000000001</v>
      </c>
      <c r="J823" s="593"/>
      <c r="K823" s="331">
        <v>81.2</v>
      </c>
      <c r="L823" s="404">
        <v>0.84047000000000005</v>
      </c>
      <c r="M823" s="334"/>
      <c r="N823" s="332"/>
      <c r="O823" s="561"/>
      <c r="P823" s="352">
        <v>0.81200000000000006</v>
      </c>
      <c r="Q823" s="353">
        <f t="shared" ref="Q823:Q830" si="81">+Q822+$S$826</f>
        <v>0.99741228415847138</v>
      </c>
      <c r="R823" s="587"/>
      <c r="S823" s="566"/>
      <c r="T823" s="562"/>
    </row>
    <row r="824" spans="1:20" ht="18.75" customHeight="1">
      <c r="A824" s="332"/>
      <c r="B824" s="332"/>
      <c r="C824" s="332"/>
      <c r="D824" s="332"/>
      <c r="E824" s="332"/>
      <c r="F824" s="332"/>
      <c r="G824" s="334"/>
      <c r="H824" s="338">
        <v>81.3</v>
      </c>
      <c r="I824" s="401">
        <v>0.85563999999999996</v>
      </c>
      <c r="J824" s="593"/>
      <c r="K824" s="331">
        <v>81.3</v>
      </c>
      <c r="L824" s="404">
        <v>0.84021999999999997</v>
      </c>
      <c r="M824" s="334"/>
      <c r="N824" s="332"/>
      <c r="O824" s="561"/>
      <c r="P824" s="352">
        <v>0.81299999999999994</v>
      </c>
      <c r="Q824" s="353">
        <f t="shared" si="81"/>
        <v>0.99740785362593065</v>
      </c>
      <c r="R824" s="587"/>
      <c r="S824" s="566"/>
      <c r="T824" s="562"/>
    </row>
    <row r="825" spans="1:20" ht="18.75" customHeight="1">
      <c r="A825" s="332"/>
      <c r="B825" s="332"/>
      <c r="C825" s="332"/>
      <c r="D825" s="332"/>
      <c r="E825" s="332"/>
      <c r="F825" s="332"/>
      <c r="G825" s="334"/>
      <c r="H825" s="338">
        <v>81.400000000000006</v>
      </c>
      <c r="I825" s="401">
        <v>0.85536000000000001</v>
      </c>
      <c r="J825" s="593"/>
      <c r="K825" s="331">
        <v>81.400000000000006</v>
      </c>
      <c r="L825" s="404">
        <v>0.83996999999999999</v>
      </c>
      <c r="M825" s="334"/>
      <c r="N825" s="332"/>
      <c r="O825" s="561"/>
      <c r="P825" s="352">
        <v>0.81399999999999995</v>
      </c>
      <c r="Q825" s="353">
        <f t="shared" si="81"/>
        <v>0.99740342309338992</v>
      </c>
      <c r="R825" s="587"/>
      <c r="S825" s="566"/>
      <c r="T825" s="562"/>
    </row>
    <row r="826" spans="1:20" ht="18.75" customHeight="1">
      <c r="A826" s="332"/>
      <c r="B826" s="332"/>
      <c r="C826" s="332"/>
      <c r="D826" s="332"/>
      <c r="E826" s="332"/>
      <c r="F826" s="332"/>
      <c r="G826" s="334"/>
      <c r="H826" s="338">
        <v>81.5</v>
      </c>
      <c r="I826" s="401">
        <v>0.85506000000000004</v>
      </c>
      <c r="J826" s="593"/>
      <c r="K826" s="331">
        <v>81.5</v>
      </c>
      <c r="L826" s="404">
        <v>0.83972000000000002</v>
      </c>
      <c r="M826" s="334"/>
      <c r="N826" s="332"/>
      <c r="O826" s="561"/>
      <c r="P826" s="352">
        <v>0.81499999999999995</v>
      </c>
      <c r="Q826" s="353">
        <f t="shared" si="81"/>
        <v>0.99739899256084918</v>
      </c>
      <c r="R826" s="587"/>
      <c r="S826" s="589">
        <f>+(Q831-Q821)/10</f>
        <v>-4.430532540733445E-6</v>
      </c>
      <c r="T826" s="562"/>
    </row>
    <row r="827" spans="1:20" ht="18.75" customHeight="1">
      <c r="A827" s="332"/>
      <c r="B827" s="332"/>
      <c r="C827" s="332"/>
      <c r="D827" s="332"/>
      <c r="E827" s="332"/>
      <c r="F827" s="332"/>
      <c r="G827" s="334"/>
      <c r="H827" s="338">
        <v>81.599999999999994</v>
      </c>
      <c r="I827" s="401">
        <v>0.85477999999999998</v>
      </c>
      <c r="J827" s="593"/>
      <c r="K827" s="331">
        <v>81.599999999999994</v>
      </c>
      <c r="L827" s="404">
        <v>0.83947000000000005</v>
      </c>
      <c r="M827" s="334"/>
      <c r="N827" s="332"/>
      <c r="O827" s="561"/>
      <c r="P827" s="352">
        <v>0.81599999999999995</v>
      </c>
      <c r="Q827" s="353">
        <f t="shared" si="81"/>
        <v>0.99739456202830845</v>
      </c>
      <c r="R827" s="587"/>
      <c r="S827" s="566"/>
      <c r="T827" s="562"/>
    </row>
    <row r="828" spans="1:20" ht="18.75" customHeight="1">
      <c r="A828" s="332"/>
      <c r="B828" s="332"/>
      <c r="C828" s="332"/>
      <c r="D828" s="332"/>
      <c r="E828" s="332"/>
      <c r="F828" s="332"/>
      <c r="G828" s="334"/>
      <c r="H828" s="338">
        <v>81.7</v>
      </c>
      <c r="I828" s="401">
        <v>0.85450000000000004</v>
      </c>
      <c r="J828" s="593"/>
      <c r="K828" s="331">
        <v>81.7</v>
      </c>
      <c r="L828" s="404">
        <v>0.83923000000000003</v>
      </c>
      <c r="M828" s="334"/>
      <c r="N828" s="332"/>
      <c r="O828" s="561"/>
      <c r="P828" s="352">
        <v>0.81699999999999995</v>
      </c>
      <c r="Q828" s="353">
        <f t="shared" si="81"/>
        <v>0.99739013149576772</v>
      </c>
      <c r="R828" s="587"/>
      <c r="S828" s="566"/>
      <c r="T828" s="562"/>
    </row>
    <row r="829" spans="1:20" ht="18.75" customHeight="1">
      <c r="A829" s="332"/>
      <c r="B829" s="332"/>
      <c r="C829" s="332"/>
      <c r="D829" s="332"/>
      <c r="E829" s="332"/>
      <c r="F829" s="332"/>
      <c r="G829" s="334"/>
      <c r="H829" s="338">
        <v>81.8</v>
      </c>
      <c r="I829" s="401">
        <v>0.85421999999999998</v>
      </c>
      <c r="J829" s="593"/>
      <c r="K829" s="331">
        <v>81.8</v>
      </c>
      <c r="L829" s="404">
        <v>0.83897999999999995</v>
      </c>
      <c r="M829" s="334"/>
      <c r="N829" s="332"/>
      <c r="O829" s="561"/>
      <c r="P829" s="352">
        <v>0.81799999999999995</v>
      </c>
      <c r="Q829" s="353">
        <f t="shared" si="81"/>
        <v>0.99738570096322698</v>
      </c>
      <c r="R829" s="587"/>
      <c r="S829" s="566"/>
      <c r="T829" s="562"/>
    </row>
    <row r="830" spans="1:20" ht="18.75" customHeight="1">
      <c r="A830" s="332"/>
      <c r="B830" s="332"/>
      <c r="C830" s="332"/>
      <c r="D830" s="332"/>
      <c r="E830" s="332"/>
      <c r="F830" s="332"/>
      <c r="G830" s="334"/>
      <c r="H830" s="338">
        <v>81.900000000000006</v>
      </c>
      <c r="I830" s="401">
        <v>0.85392999999999997</v>
      </c>
      <c r="J830" s="593"/>
      <c r="K830" s="331">
        <v>81.900000000000006</v>
      </c>
      <c r="L830" s="404">
        <v>0.83872999999999998</v>
      </c>
      <c r="M830" s="334"/>
      <c r="N830" s="332"/>
      <c r="O830" s="561"/>
      <c r="P830" s="352">
        <v>0.81899999999999995</v>
      </c>
      <c r="Q830" s="353">
        <f t="shared" si="81"/>
        <v>0.99738127043068625</v>
      </c>
      <c r="R830" s="587"/>
      <c r="S830" s="566"/>
      <c r="T830" s="562"/>
    </row>
    <row r="831" spans="1:20" ht="18.75" customHeight="1">
      <c r="A831" s="332"/>
      <c r="B831" s="332"/>
      <c r="C831" s="332"/>
      <c r="D831" s="332"/>
      <c r="E831" s="332"/>
      <c r="F831" s="332"/>
      <c r="G831" s="334"/>
      <c r="H831" s="337">
        <v>82</v>
      </c>
      <c r="I831" s="348">
        <v>0.85363999999999995</v>
      </c>
      <c r="J831" s="593"/>
      <c r="K831" s="330">
        <v>82</v>
      </c>
      <c r="L831" s="347">
        <v>0.83848</v>
      </c>
      <c r="M831" s="334"/>
      <c r="N831" s="332"/>
      <c r="O831" s="561"/>
      <c r="P831" s="350">
        <v>0.82</v>
      </c>
      <c r="Q831" s="354">
        <v>0.99737683989814552</v>
      </c>
      <c r="R831" s="587"/>
      <c r="S831" s="566"/>
      <c r="T831" s="562"/>
    </row>
    <row r="832" spans="1:20" ht="18.75" customHeight="1">
      <c r="A832" s="332"/>
      <c r="B832" s="332"/>
      <c r="C832" s="332"/>
      <c r="D832" s="332"/>
      <c r="E832" s="332"/>
      <c r="F832" s="332"/>
      <c r="G832" s="334"/>
      <c r="H832" s="338">
        <v>82.1</v>
      </c>
      <c r="I832" s="401">
        <v>0.85336000000000001</v>
      </c>
      <c r="J832" s="593"/>
      <c r="K832" s="331">
        <v>82.1</v>
      </c>
      <c r="L832" s="404">
        <v>0.83823000000000003</v>
      </c>
      <c r="M832" s="334"/>
      <c r="N832" s="332"/>
      <c r="O832" s="561"/>
      <c r="P832" s="352">
        <v>0.82099999999999995</v>
      </c>
      <c r="Q832" s="353">
        <f>+Q831+$S$836</f>
        <v>0.99737128171658651</v>
      </c>
      <c r="R832" s="587"/>
      <c r="S832" s="566"/>
      <c r="T832" s="562"/>
    </row>
    <row r="833" spans="1:20" ht="18.75" customHeight="1">
      <c r="A833" s="332"/>
      <c r="B833" s="332"/>
      <c r="C833" s="332"/>
      <c r="D833" s="332"/>
      <c r="E833" s="332"/>
      <c r="F833" s="332"/>
      <c r="G833" s="334"/>
      <c r="H833" s="338">
        <v>82.2</v>
      </c>
      <c r="I833" s="401">
        <v>0.85306999999999999</v>
      </c>
      <c r="J833" s="593"/>
      <c r="K833" s="331">
        <v>82.2</v>
      </c>
      <c r="L833" s="404">
        <v>0.83797999999999995</v>
      </c>
      <c r="M833" s="334"/>
      <c r="N833" s="332"/>
      <c r="O833" s="561"/>
      <c r="P833" s="352">
        <v>0.82199999999999995</v>
      </c>
      <c r="Q833" s="353">
        <f t="shared" ref="Q833:Q840" si="82">+Q832+$S$836</f>
        <v>0.9973657235350275</v>
      </c>
      <c r="R833" s="587"/>
      <c r="S833" s="566"/>
      <c r="T833" s="562"/>
    </row>
    <row r="834" spans="1:20" ht="18.75" customHeight="1">
      <c r="A834" s="332"/>
      <c r="B834" s="332"/>
      <c r="C834" s="332"/>
      <c r="D834" s="332"/>
      <c r="E834" s="332"/>
      <c r="F834" s="332"/>
      <c r="G834" s="334"/>
      <c r="H834" s="338">
        <v>82.3</v>
      </c>
      <c r="I834" s="401">
        <v>0.85277999999999998</v>
      </c>
      <c r="J834" s="593"/>
      <c r="K834" s="331">
        <v>82.3</v>
      </c>
      <c r="L834" s="404">
        <v>0.83772999999999997</v>
      </c>
      <c r="M834" s="334"/>
      <c r="N834" s="332"/>
      <c r="O834" s="561"/>
      <c r="P834" s="352">
        <v>0.82299999999999995</v>
      </c>
      <c r="Q834" s="353">
        <f t="shared" si="82"/>
        <v>0.9973601653534685</v>
      </c>
      <c r="R834" s="587"/>
      <c r="S834" s="566"/>
      <c r="T834" s="562"/>
    </row>
    <row r="835" spans="1:20" ht="18.75" customHeight="1">
      <c r="A835" s="332"/>
      <c r="B835" s="332"/>
      <c r="C835" s="332"/>
      <c r="D835" s="332"/>
      <c r="E835" s="332"/>
      <c r="F835" s="332"/>
      <c r="G835" s="334"/>
      <c r="H835" s="338">
        <v>82.4</v>
      </c>
      <c r="I835" s="401">
        <v>0.85250000000000004</v>
      </c>
      <c r="J835" s="593"/>
      <c r="K835" s="331">
        <v>82.4</v>
      </c>
      <c r="L835" s="404">
        <v>0.83748</v>
      </c>
      <c r="M835" s="334"/>
      <c r="N835" s="332"/>
      <c r="O835" s="561"/>
      <c r="P835" s="352">
        <v>0.82399999999999995</v>
      </c>
      <c r="Q835" s="353">
        <f t="shared" si="82"/>
        <v>0.99735460717190949</v>
      </c>
      <c r="R835" s="587"/>
      <c r="S835" s="566"/>
      <c r="T835" s="562"/>
    </row>
    <row r="836" spans="1:20" ht="18.75" customHeight="1">
      <c r="A836" s="332"/>
      <c r="B836" s="332"/>
      <c r="C836" s="332"/>
      <c r="D836" s="332"/>
      <c r="E836" s="332"/>
      <c r="F836" s="332"/>
      <c r="G836" s="334"/>
      <c r="H836" s="338">
        <v>82.5</v>
      </c>
      <c r="I836" s="401">
        <v>0.85221999999999998</v>
      </c>
      <c r="J836" s="593"/>
      <c r="K836" s="331">
        <v>82.5</v>
      </c>
      <c r="L836" s="404">
        <v>0.83723000000000003</v>
      </c>
      <c r="M836" s="334"/>
      <c r="N836" s="332"/>
      <c r="O836" s="561"/>
      <c r="P836" s="352">
        <v>0.82499999999999996</v>
      </c>
      <c r="Q836" s="353">
        <f t="shared" si="82"/>
        <v>0.99734904899035048</v>
      </c>
      <c r="R836" s="587"/>
      <c r="S836" s="589">
        <f>+(Q841-Q831)/10</f>
        <v>-5.5581815590399767E-6</v>
      </c>
      <c r="T836" s="562"/>
    </row>
    <row r="837" spans="1:20" ht="18.75" customHeight="1">
      <c r="A837" s="332"/>
      <c r="B837" s="332"/>
      <c r="C837" s="332"/>
      <c r="D837" s="332"/>
      <c r="E837" s="332"/>
      <c r="F837" s="332"/>
      <c r="G837" s="334"/>
      <c r="H837" s="338">
        <v>82.6</v>
      </c>
      <c r="I837" s="401">
        <v>0.85192000000000001</v>
      </c>
      <c r="J837" s="593"/>
      <c r="K837" s="331">
        <v>82.6</v>
      </c>
      <c r="L837" s="404">
        <v>0.83697999999999995</v>
      </c>
      <c r="M837" s="334"/>
      <c r="N837" s="332"/>
      <c r="O837" s="561"/>
      <c r="P837" s="352">
        <v>0.82599999999999996</v>
      </c>
      <c r="Q837" s="353">
        <f t="shared" si="82"/>
        <v>0.99734349080879148</v>
      </c>
      <c r="R837" s="587"/>
      <c r="S837" s="566"/>
      <c r="T837" s="562"/>
    </row>
    <row r="838" spans="1:20" ht="18.75" customHeight="1">
      <c r="A838" s="332"/>
      <c r="B838" s="332"/>
      <c r="C838" s="332"/>
      <c r="D838" s="332"/>
      <c r="E838" s="332"/>
      <c r="F838" s="332"/>
      <c r="G838" s="334"/>
      <c r="H838" s="338">
        <v>82.7</v>
      </c>
      <c r="I838" s="401">
        <v>0.85163999999999995</v>
      </c>
      <c r="J838" s="593"/>
      <c r="K838" s="331">
        <v>82.7</v>
      </c>
      <c r="L838" s="404">
        <v>0.83674000000000004</v>
      </c>
      <c r="M838" s="334"/>
      <c r="N838" s="332"/>
      <c r="O838" s="561"/>
      <c r="P838" s="352">
        <v>0.82699999999999996</v>
      </c>
      <c r="Q838" s="353">
        <f t="shared" si="82"/>
        <v>0.99733793262723247</v>
      </c>
      <c r="R838" s="587"/>
      <c r="S838" s="566"/>
      <c r="T838" s="562"/>
    </row>
    <row r="839" spans="1:20" ht="18.75" customHeight="1">
      <c r="A839" s="332"/>
      <c r="B839" s="332"/>
      <c r="C839" s="332"/>
      <c r="D839" s="332"/>
      <c r="E839" s="332"/>
      <c r="F839" s="332"/>
      <c r="G839" s="334"/>
      <c r="H839" s="338">
        <v>82.8</v>
      </c>
      <c r="I839" s="401">
        <v>0.85136000000000001</v>
      </c>
      <c r="J839" s="593"/>
      <c r="K839" s="331">
        <v>82.8</v>
      </c>
      <c r="L839" s="404">
        <v>0.83648999999999996</v>
      </c>
      <c r="M839" s="334"/>
      <c r="N839" s="332"/>
      <c r="O839" s="561"/>
      <c r="P839" s="352">
        <v>0.82799999999999996</v>
      </c>
      <c r="Q839" s="353">
        <f t="shared" si="82"/>
        <v>0.99733237444567346</v>
      </c>
      <c r="R839" s="587"/>
      <c r="S839" s="566"/>
      <c r="T839" s="562"/>
    </row>
    <row r="840" spans="1:20" ht="18.75" customHeight="1">
      <c r="A840" s="332"/>
      <c r="B840" s="332"/>
      <c r="C840" s="332"/>
      <c r="D840" s="332"/>
      <c r="E840" s="332"/>
      <c r="F840" s="332"/>
      <c r="G840" s="334"/>
      <c r="H840" s="338">
        <v>82.9</v>
      </c>
      <c r="I840" s="401">
        <v>0.85106000000000004</v>
      </c>
      <c r="J840" s="593"/>
      <c r="K840" s="331">
        <v>82.9</v>
      </c>
      <c r="L840" s="404">
        <v>0.83623999999999998</v>
      </c>
      <c r="M840" s="334"/>
      <c r="N840" s="332"/>
      <c r="O840" s="561"/>
      <c r="P840" s="352">
        <v>0.82899999999999996</v>
      </c>
      <c r="Q840" s="353">
        <f t="shared" si="82"/>
        <v>0.99732681626411446</v>
      </c>
      <c r="R840" s="587"/>
      <c r="S840" s="566"/>
      <c r="T840" s="562"/>
    </row>
    <row r="841" spans="1:20" ht="18.75" customHeight="1">
      <c r="A841" s="332"/>
      <c r="B841" s="332"/>
      <c r="C841" s="332"/>
      <c r="D841" s="332"/>
      <c r="E841" s="332"/>
      <c r="F841" s="332"/>
      <c r="G841" s="334"/>
      <c r="H841" s="337">
        <v>83</v>
      </c>
      <c r="I841" s="348">
        <v>0.85077000000000003</v>
      </c>
      <c r="J841" s="593"/>
      <c r="K841" s="330">
        <v>83</v>
      </c>
      <c r="L841" s="347">
        <v>0.83599000000000001</v>
      </c>
      <c r="M841" s="334"/>
      <c r="N841" s="332"/>
      <c r="O841" s="561"/>
      <c r="P841" s="350">
        <v>0.83</v>
      </c>
      <c r="Q841" s="354">
        <v>0.99732125808255512</v>
      </c>
      <c r="R841" s="587"/>
      <c r="S841" s="566"/>
      <c r="T841" s="562"/>
    </row>
    <row r="842" spans="1:20" ht="18.75" customHeight="1">
      <c r="A842" s="332"/>
      <c r="B842" s="332"/>
      <c r="C842" s="332"/>
      <c r="D842" s="332"/>
      <c r="E842" s="332"/>
      <c r="F842" s="332"/>
      <c r="G842" s="334"/>
      <c r="H842" s="338">
        <v>83.1</v>
      </c>
      <c r="I842" s="401">
        <v>0.85048999999999997</v>
      </c>
      <c r="J842" s="593"/>
      <c r="K842" s="331">
        <v>83.1</v>
      </c>
      <c r="L842" s="404">
        <v>0.83574000000000004</v>
      </c>
      <c r="M842" s="334"/>
      <c r="N842" s="332"/>
      <c r="O842" s="561"/>
      <c r="P842" s="352">
        <v>0.83099999999999996</v>
      </c>
      <c r="Q842" s="353">
        <f>+Q841+$S$846</f>
        <v>0.99731457225197773</v>
      </c>
      <c r="R842" s="587"/>
      <c r="S842" s="566"/>
      <c r="T842" s="562"/>
    </row>
    <row r="843" spans="1:20" ht="18.75" customHeight="1">
      <c r="A843" s="332"/>
      <c r="B843" s="332"/>
      <c r="C843" s="332"/>
      <c r="D843" s="332"/>
      <c r="E843" s="332"/>
      <c r="F843" s="332"/>
      <c r="G843" s="334"/>
      <c r="H843" s="338">
        <v>83.2</v>
      </c>
      <c r="I843" s="401">
        <v>0.85019999999999996</v>
      </c>
      <c r="J843" s="593"/>
      <c r="K843" s="331">
        <v>83.2</v>
      </c>
      <c r="L843" s="404">
        <v>0.83548999999999995</v>
      </c>
      <c r="M843" s="334"/>
      <c r="N843" s="332"/>
      <c r="O843" s="561"/>
      <c r="P843" s="352">
        <v>0.83199999999999996</v>
      </c>
      <c r="Q843" s="353">
        <f t="shared" ref="Q843:Q850" si="83">+Q842+$S$846</f>
        <v>0.99730788642140034</v>
      </c>
      <c r="R843" s="587"/>
      <c r="S843" s="566"/>
      <c r="T843" s="562"/>
    </row>
    <row r="844" spans="1:20" ht="18.75" customHeight="1">
      <c r="A844" s="332"/>
      <c r="B844" s="332"/>
      <c r="C844" s="332"/>
      <c r="D844" s="332"/>
      <c r="E844" s="332"/>
      <c r="F844" s="332"/>
      <c r="G844" s="334"/>
      <c r="H844" s="338">
        <v>83.3</v>
      </c>
      <c r="I844" s="401">
        <v>0.84991000000000005</v>
      </c>
      <c r="J844" s="593"/>
      <c r="K844" s="331">
        <v>83.3</v>
      </c>
      <c r="L844" s="404">
        <v>0.83523000000000003</v>
      </c>
      <c r="M844" s="334"/>
      <c r="N844" s="332"/>
      <c r="O844" s="561"/>
      <c r="P844" s="352">
        <v>0.83299999999999996</v>
      </c>
      <c r="Q844" s="353">
        <f t="shared" si="83"/>
        <v>0.99730120059082294</v>
      </c>
      <c r="R844" s="587"/>
      <c r="S844" s="566"/>
      <c r="T844" s="562"/>
    </row>
    <row r="845" spans="1:20" ht="18.75" customHeight="1">
      <c r="A845" s="332"/>
      <c r="B845" s="332"/>
      <c r="C845" s="332"/>
      <c r="D845" s="332"/>
      <c r="E845" s="332"/>
      <c r="F845" s="332"/>
      <c r="G845" s="334"/>
      <c r="H845" s="338">
        <v>83.4</v>
      </c>
      <c r="I845" s="401">
        <v>0.84962000000000004</v>
      </c>
      <c r="J845" s="593"/>
      <c r="K845" s="331">
        <v>83.4</v>
      </c>
      <c r="L845" s="404">
        <v>0.83498000000000006</v>
      </c>
      <c r="M845" s="334"/>
      <c r="N845" s="332"/>
      <c r="O845" s="561"/>
      <c r="P845" s="352">
        <v>0.83399999999999996</v>
      </c>
      <c r="Q845" s="353">
        <f t="shared" si="83"/>
        <v>0.99729451476024555</v>
      </c>
      <c r="R845" s="587"/>
      <c r="S845" s="566"/>
      <c r="T845" s="562"/>
    </row>
    <row r="846" spans="1:20" ht="18.75" customHeight="1">
      <c r="A846" s="332"/>
      <c r="B846" s="332"/>
      <c r="C846" s="332"/>
      <c r="D846" s="332"/>
      <c r="E846" s="332"/>
      <c r="F846" s="332"/>
      <c r="G846" s="334"/>
      <c r="H846" s="338">
        <v>83.5</v>
      </c>
      <c r="I846" s="401">
        <v>0.84931999999999996</v>
      </c>
      <c r="J846" s="593"/>
      <c r="K846" s="331">
        <v>83.5</v>
      </c>
      <c r="L846" s="404">
        <v>0.83472999999999997</v>
      </c>
      <c r="M846" s="334"/>
      <c r="N846" s="332"/>
      <c r="O846" s="561"/>
      <c r="P846" s="352">
        <v>0.83499999999999996</v>
      </c>
      <c r="Q846" s="353">
        <f t="shared" si="83"/>
        <v>0.99728782892966816</v>
      </c>
      <c r="R846" s="587"/>
      <c r="S846" s="589">
        <f>+(Q851-Q841)/10</f>
        <v>-6.6858305773465075E-6</v>
      </c>
      <c r="T846" s="562"/>
    </row>
    <row r="847" spans="1:20" ht="18.75" customHeight="1">
      <c r="A847" s="332"/>
      <c r="B847" s="332"/>
      <c r="C847" s="332"/>
      <c r="D847" s="332"/>
      <c r="E847" s="332"/>
      <c r="F847" s="332"/>
      <c r="G847" s="334"/>
      <c r="H847" s="338">
        <v>83.6</v>
      </c>
      <c r="I847" s="401">
        <v>0.84902999999999995</v>
      </c>
      <c r="J847" s="593"/>
      <c r="K847" s="331">
        <v>83.6</v>
      </c>
      <c r="L847" s="404">
        <v>0.83448</v>
      </c>
      <c r="M847" s="334"/>
      <c r="N847" s="332"/>
      <c r="O847" s="561"/>
      <c r="P847" s="352">
        <v>0.83599999999999997</v>
      </c>
      <c r="Q847" s="353">
        <f t="shared" si="83"/>
        <v>0.99728114309909077</v>
      </c>
      <c r="R847" s="587"/>
      <c r="S847" s="566"/>
      <c r="T847" s="562"/>
    </row>
    <row r="848" spans="1:20" ht="18.75" customHeight="1">
      <c r="A848" s="332"/>
      <c r="B848" s="332"/>
      <c r="C848" s="332"/>
      <c r="D848" s="332"/>
      <c r="E848" s="332"/>
      <c r="F848" s="332"/>
      <c r="G848" s="334"/>
      <c r="H848" s="338">
        <v>83.7</v>
      </c>
      <c r="I848" s="401">
        <v>0.84874000000000005</v>
      </c>
      <c r="J848" s="593"/>
      <c r="K848" s="331">
        <v>83.7</v>
      </c>
      <c r="L848" s="404">
        <v>0.83423000000000003</v>
      </c>
      <c r="M848" s="334"/>
      <c r="N848" s="332"/>
      <c r="O848" s="561"/>
      <c r="P848" s="352">
        <v>0.83699999999999997</v>
      </c>
      <c r="Q848" s="353">
        <f t="shared" si="83"/>
        <v>0.99727445726851338</v>
      </c>
      <c r="R848" s="587"/>
      <c r="S848" s="566"/>
      <c r="T848" s="562"/>
    </row>
    <row r="849" spans="1:20" ht="18.75" customHeight="1">
      <c r="A849" s="332"/>
      <c r="B849" s="332"/>
      <c r="C849" s="332"/>
      <c r="D849" s="332"/>
      <c r="E849" s="332"/>
      <c r="F849" s="332"/>
      <c r="G849" s="334"/>
      <c r="H849" s="338">
        <v>83.8</v>
      </c>
      <c r="I849" s="401">
        <v>0.84843999999999997</v>
      </c>
      <c r="J849" s="593"/>
      <c r="K849" s="331">
        <v>83.8</v>
      </c>
      <c r="L849" s="404">
        <v>0.83398000000000005</v>
      </c>
      <c r="M849" s="334"/>
      <c r="N849" s="332"/>
      <c r="O849" s="561"/>
      <c r="P849" s="352">
        <v>0.83799999999999997</v>
      </c>
      <c r="Q849" s="353">
        <f t="shared" si="83"/>
        <v>0.99726777143793599</v>
      </c>
      <c r="R849" s="587"/>
      <c r="S849" s="566"/>
      <c r="T849" s="562"/>
    </row>
    <row r="850" spans="1:20" ht="18.75" customHeight="1" thickBot="1">
      <c r="A850" s="332"/>
      <c r="B850" s="332"/>
      <c r="C850" s="332"/>
      <c r="D850" s="332"/>
      <c r="E850" s="332"/>
      <c r="F850" s="332"/>
      <c r="G850" s="334"/>
      <c r="H850" s="338">
        <v>83.9</v>
      </c>
      <c r="I850" s="401">
        <v>0.84814999999999996</v>
      </c>
      <c r="J850" s="593"/>
      <c r="K850" s="331">
        <v>83.9</v>
      </c>
      <c r="L850" s="404">
        <v>0.83372999999999997</v>
      </c>
      <c r="M850" s="334"/>
      <c r="N850" s="332"/>
      <c r="O850" s="561"/>
      <c r="P850" s="352">
        <v>0.83899999999999997</v>
      </c>
      <c r="Q850" s="353">
        <f t="shared" si="83"/>
        <v>0.9972610856073586</v>
      </c>
      <c r="R850" s="587"/>
      <c r="S850" s="566"/>
      <c r="T850" s="562"/>
    </row>
    <row r="851" spans="1:20" ht="18.75" customHeight="1">
      <c r="A851" s="332"/>
      <c r="B851" s="332"/>
      <c r="C851" s="332"/>
      <c r="D851" s="332"/>
      <c r="E851" s="332"/>
      <c r="F851" s="332"/>
      <c r="G851" s="334"/>
      <c r="H851" s="337">
        <v>84</v>
      </c>
      <c r="I851" s="348">
        <v>0.84787000000000001</v>
      </c>
      <c r="J851" s="592" t="s">
        <v>284</v>
      </c>
      <c r="K851" s="330">
        <v>84</v>
      </c>
      <c r="L851" s="347">
        <v>0.83348</v>
      </c>
      <c r="M851" s="334"/>
      <c r="N851" s="332"/>
      <c r="O851" s="561"/>
      <c r="P851" s="350">
        <v>0.84</v>
      </c>
      <c r="Q851" s="354">
        <v>0.99725439977678165</v>
      </c>
      <c r="R851" s="587"/>
      <c r="S851" s="566"/>
      <c r="T851" s="562"/>
    </row>
    <row r="852" spans="1:20" ht="18.75" customHeight="1">
      <c r="A852" s="332"/>
      <c r="B852" s="332"/>
      <c r="C852" s="332"/>
      <c r="D852" s="332"/>
      <c r="E852" s="332"/>
      <c r="F852" s="332"/>
      <c r="G852" s="334"/>
      <c r="H852" s="338">
        <v>84.1</v>
      </c>
      <c r="I852" s="401">
        <v>0.84757000000000005</v>
      </c>
      <c r="J852" s="593"/>
      <c r="K852" s="331">
        <v>84.1</v>
      </c>
      <c r="L852" s="404">
        <v>0.83323000000000003</v>
      </c>
      <c r="M852" s="334"/>
      <c r="N852" s="332"/>
      <c r="O852" s="561"/>
      <c r="P852" s="352">
        <v>0.84099999999999997</v>
      </c>
      <c r="Q852" s="353">
        <f>+Q851+$S$856</f>
        <v>0.99724771394620437</v>
      </c>
      <c r="R852" s="587"/>
      <c r="S852" s="566"/>
      <c r="T852" s="562"/>
    </row>
    <row r="853" spans="1:20" ht="18.75" customHeight="1">
      <c r="A853" s="332"/>
      <c r="B853" s="332"/>
      <c r="C853" s="332"/>
      <c r="D853" s="332"/>
      <c r="E853" s="332"/>
      <c r="F853" s="332"/>
      <c r="G853" s="334"/>
      <c r="H853" s="338">
        <v>84.2</v>
      </c>
      <c r="I853" s="401">
        <v>0.84726999999999997</v>
      </c>
      <c r="J853" s="593"/>
      <c r="K853" s="331">
        <v>84.2</v>
      </c>
      <c r="L853" s="404">
        <v>0.83296999999999999</v>
      </c>
      <c r="M853" s="334"/>
      <c r="N853" s="332"/>
      <c r="O853" s="561"/>
      <c r="P853" s="352">
        <v>0.84199999999999997</v>
      </c>
      <c r="Q853" s="353">
        <f t="shared" ref="Q853:Q860" si="84">+Q852+$S$856</f>
        <v>0.99724102811562698</v>
      </c>
      <c r="R853" s="587"/>
      <c r="S853" s="566"/>
      <c r="T853" s="562"/>
    </row>
    <row r="854" spans="1:20" ht="18.75" customHeight="1">
      <c r="A854" s="332"/>
      <c r="B854" s="332"/>
      <c r="C854" s="332"/>
      <c r="D854" s="332"/>
      <c r="E854" s="332"/>
      <c r="F854" s="332"/>
      <c r="G854" s="334"/>
      <c r="H854" s="338">
        <v>84.3</v>
      </c>
      <c r="I854" s="401">
        <v>0.84697999999999996</v>
      </c>
      <c r="J854" s="593"/>
      <c r="K854" s="331">
        <v>84.3</v>
      </c>
      <c r="L854" s="404">
        <v>0.83272000000000002</v>
      </c>
      <c r="M854" s="334"/>
      <c r="N854" s="332"/>
      <c r="O854" s="561"/>
      <c r="P854" s="352">
        <v>0.84299999999999997</v>
      </c>
      <c r="Q854" s="353">
        <f t="shared" si="84"/>
        <v>0.99723434228504959</v>
      </c>
      <c r="R854" s="587"/>
      <c r="S854" s="566"/>
      <c r="T854" s="562"/>
    </row>
    <row r="855" spans="1:20" ht="18.75" customHeight="1">
      <c r="A855" s="332"/>
      <c r="B855" s="332"/>
      <c r="C855" s="332"/>
      <c r="D855" s="332"/>
      <c r="E855" s="332"/>
      <c r="F855" s="332"/>
      <c r="G855" s="334"/>
      <c r="H855" s="338">
        <v>84.4</v>
      </c>
      <c r="I855" s="401">
        <v>0.84667999999999999</v>
      </c>
      <c r="J855" s="593"/>
      <c r="K855" s="331">
        <v>84.4</v>
      </c>
      <c r="L855" s="404">
        <v>0.83247000000000004</v>
      </c>
      <c r="M855" s="334"/>
      <c r="N855" s="332"/>
      <c r="O855" s="561"/>
      <c r="P855" s="352">
        <v>0.84399999999999997</v>
      </c>
      <c r="Q855" s="353">
        <f t="shared" si="84"/>
        <v>0.9972276564544722</v>
      </c>
      <c r="R855" s="587"/>
      <c r="S855" s="566"/>
      <c r="T855" s="562"/>
    </row>
    <row r="856" spans="1:20" ht="18.75" customHeight="1">
      <c r="A856" s="332"/>
      <c r="B856" s="332"/>
      <c r="C856" s="332"/>
      <c r="D856" s="332"/>
      <c r="E856" s="332"/>
      <c r="F856" s="332"/>
      <c r="G856" s="334"/>
      <c r="H856" s="338">
        <v>84.5</v>
      </c>
      <c r="I856" s="401">
        <v>0.84638999999999998</v>
      </c>
      <c r="J856" s="593"/>
      <c r="K856" s="331">
        <v>84.5</v>
      </c>
      <c r="L856" s="404">
        <v>0.83221999999999996</v>
      </c>
      <c r="M856" s="334"/>
      <c r="N856" s="332"/>
      <c r="O856" s="561"/>
      <c r="P856" s="352">
        <v>0.84499999999999997</v>
      </c>
      <c r="Q856" s="353">
        <f t="shared" si="84"/>
        <v>0.99722097062389481</v>
      </c>
      <c r="R856" s="587"/>
      <c r="S856" s="589">
        <f>+(Q861-Q851)/10</f>
        <v>-6.6858305773354054E-6</v>
      </c>
      <c r="T856" s="562"/>
    </row>
    <row r="857" spans="1:20" ht="18.75" customHeight="1">
      <c r="A857" s="332"/>
      <c r="B857" s="332"/>
      <c r="C857" s="332"/>
      <c r="D857" s="332"/>
      <c r="E857" s="332"/>
      <c r="F857" s="332"/>
      <c r="G857" s="334"/>
      <c r="H857" s="338">
        <v>84.6</v>
      </c>
      <c r="I857" s="401">
        <v>0.84608000000000005</v>
      </c>
      <c r="J857" s="593"/>
      <c r="K857" s="331">
        <v>84.6</v>
      </c>
      <c r="L857" s="404">
        <v>0.83196000000000003</v>
      </c>
      <c r="M857" s="334"/>
      <c r="N857" s="332"/>
      <c r="O857" s="561"/>
      <c r="P857" s="352">
        <v>0.84599999999999997</v>
      </c>
      <c r="Q857" s="353">
        <f t="shared" si="84"/>
        <v>0.99721428479331742</v>
      </c>
      <c r="R857" s="587"/>
      <c r="S857" s="566"/>
      <c r="T857" s="562"/>
    </row>
    <row r="858" spans="1:20" ht="18.75" customHeight="1">
      <c r="A858" s="332"/>
      <c r="B858" s="332"/>
      <c r="C858" s="332"/>
      <c r="D858" s="332"/>
      <c r="E858" s="332"/>
      <c r="F858" s="332"/>
      <c r="G858" s="334"/>
      <c r="H858" s="338">
        <v>84.7</v>
      </c>
      <c r="I858" s="401">
        <v>0.84579000000000004</v>
      </c>
      <c r="J858" s="593"/>
      <c r="K858" s="331">
        <v>84.7</v>
      </c>
      <c r="L858" s="404">
        <v>0.83170999999999995</v>
      </c>
      <c r="M858" s="334"/>
      <c r="N858" s="332"/>
      <c r="O858" s="561"/>
      <c r="P858" s="352">
        <v>0.84699999999999998</v>
      </c>
      <c r="Q858" s="353">
        <f t="shared" si="84"/>
        <v>0.99720759896274003</v>
      </c>
      <c r="R858" s="587"/>
      <c r="S858" s="566"/>
      <c r="T858" s="562"/>
    </row>
    <row r="859" spans="1:20" ht="18.75" customHeight="1">
      <c r="A859" s="332"/>
      <c r="B859" s="332"/>
      <c r="C859" s="332"/>
      <c r="D859" s="332"/>
      <c r="E859" s="332"/>
      <c r="F859" s="332"/>
      <c r="G859" s="334"/>
      <c r="H859" s="338">
        <v>84.8</v>
      </c>
      <c r="I859" s="401">
        <v>0.84548999999999996</v>
      </c>
      <c r="J859" s="593"/>
      <c r="K859" s="331">
        <v>84.8</v>
      </c>
      <c r="L859" s="404">
        <v>0.83145999999999998</v>
      </c>
      <c r="M859" s="334"/>
      <c r="N859" s="332"/>
      <c r="O859" s="561"/>
      <c r="P859" s="352">
        <v>0.84799999999999998</v>
      </c>
      <c r="Q859" s="353">
        <f t="shared" si="84"/>
        <v>0.99720091313216264</v>
      </c>
      <c r="R859" s="587"/>
      <c r="S859" s="566"/>
      <c r="T859" s="562"/>
    </row>
    <row r="860" spans="1:20" ht="18.75" customHeight="1">
      <c r="A860" s="332"/>
      <c r="B860" s="332"/>
      <c r="C860" s="332"/>
      <c r="D860" s="332"/>
      <c r="E860" s="332"/>
      <c r="F860" s="332"/>
      <c r="G860" s="334"/>
      <c r="H860" s="338">
        <v>84.9</v>
      </c>
      <c r="I860" s="401">
        <v>0.84519999999999995</v>
      </c>
      <c r="J860" s="593"/>
      <c r="K860" s="331">
        <v>84.9</v>
      </c>
      <c r="L860" s="404">
        <v>0.83120000000000005</v>
      </c>
      <c r="M860" s="334"/>
      <c r="N860" s="332"/>
      <c r="O860" s="561"/>
      <c r="P860" s="352">
        <v>0.84899999999999998</v>
      </c>
      <c r="Q860" s="353">
        <f t="shared" si="84"/>
        <v>0.99719422730158525</v>
      </c>
      <c r="R860" s="587"/>
      <c r="S860" s="566"/>
      <c r="T860" s="562"/>
    </row>
    <row r="861" spans="1:20" ht="18.75" customHeight="1">
      <c r="A861" s="332"/>
      <c r="B861" s="332"/>
      <c r="C861" s="332"/>
      <c r="D861" s="332"/>
      <c r="E861" s="332"/>
      <c r="F861" s="332"/>
      <c r="G861" s="334"/>
      <c r="H861" s="337">
        <v>85</v>
      </c>
      <c r="I861" s="348">
        <v>0.84489000000000003</v>
      </c>
      <c r="J861" s="593"/>
      <c r="K861" s="330">
        <v>85</v>
      </c>
      <c r="L861" s="347">
        <v>0.83094999999999997</v>
      </c>
      <c r="M861" s="334"/>
      <c r="N861" s="332"/>
      <c r="O861" s="561"/>
      <c r="P861" s="350">
        <v>0.85</v>
      </c>
      <c r="Q861" s="354">
        <v>0.9971875414710083</v>
      </c>
      <c r="R861" s="587"/>
      <c r="S861" s="566"/>
      <c r="T861" s="562"/>
    </row>
    <row r="862" spans="1:20" ht="18.75" customHeight="1">
      <c r="A862" s="332"/>
      <c r="B862" s="332"/>
      <c r="C862" s="332"/>
      <c r="D862" s="332"/>
      <c r="E862" s="332"/>
      <c r="F862" s="332"/>
      <c r="G862" s="334"/>
      <c r="H862" s="338">
        <v>85.1</v>
      </c>
      <c r="I862" s="401">
        <v>0.84458999999999995</v>
      </c>
      <c r="J862" s="593"/>
      <c r="K862" s="331">
        <v>85.1</v>
      </c>
      <c r="L862" s="404">
        <v>0.83069999999999999</v>
      </c>
      <c r="M862" s="334"/>
      <c r="N862" s="332"/>
      <c r="O862" s="561"/>
      <c r="P862" s="352">
        <v>0.85099999999999998</v>
      </c>
      <c r="Q862" s="353">
        <f>+Q861+$S$866</f>
        <v>0.99717111403892422</v>
      </c>
      <c r="R862" s="587"/>
      <c r="S862" s="566"/>
      <c r="T862" s="562"/>
    </row>
    <row r="863" spans="1:20" ht="18.75" customHeight="1">
      <c r="A863" s="332"/>
      <c r="B863" s="332"/>
      <c r="C863" s="332"/>
      <c r="D863" s="332"/>
      <c r="E863" s="332"/>
      <c r="F863" s="332"/>
      <c r="G863" s="334"/>
      <c r="H863" s="338">
        <v>85.2</v>
      </c>
      <c r="I863" s="401">
        <v>0.84428999999999998</v>
      </c>
      <c r="J863" s="593"/>
      <c r="K863" s="331">
        <v>85.2</v>
      </c>
      <c r="L863" s="404">
        <v>0.83043999999999996</v>
      </c>
      <c r="M863" s="334"/>
      <c r="N863" s="332"/>
      <c r="O863" s="561"/>
      <c r="P863" s="352">
        <v>0.85199999999999998</v>
      </c>
      <c r="Q863" s="353">
        <f t="shared" ref="Q863:Q870" si="85">+Q862+$S$866</f>
        <v>0.99715468660684015</v>
      </c>
      <c r="R863" s="587"/>
      <c r="S863" s="566"/>
      <c r="T863" s="562"/>
    </row>
    <row r="864" spans="1:20" ht="18.75" customHeight="1">
      <c r="A864" s="332"/>
      <c r="B864" s="332"/>
      <c r="C864" s="332"/>
      <c r="D864" s="332"/>
      <c r="E864" s="332"/>
      <c r="F864" s="332"/>
      <c r="G864" s="334"/>
      <c r="H864" s="338">
        <v>85.3</v>
      </c>
      <c r="I864" s="401">
        <v>0.84399000000000002</v>
      </c>
      <c r="J864" s="593"/>
      <c r="K864" s="331">
        <v>85.3</v>
      </c>
      <c r="L864" s="404">
        <v>0.83018999999999998</v>
      </c>
      <c r="M864" s="334"/>
      <c r="N864" s="332"/>
      <c r="O864" s="561"/>
      <c r="P864" s="352">
        <v>0.85299999999999998</v>
      </c>
      <c r="Q864" s="353">
        <f t="shared" si="85"/>
        <v>0.99713825917475607</v>
      </c>
      <c r="R864" s="587"/>
      <c r="S864" s="566"/>
      <c r="T864" s="562"/>
    </row>
    <row r="865" spans="1:20" ht="18.75" customHeight="1">
      <c r="A865" s="332"/>
      <c r="B865" s="332"/>
      <c r="C865" s="332"/>
      <c r="D865" s="332"/>
      <c r="E865" s="332"/>
      <c r="F865" s="332"/>
      <c r="G865" s="334"/>
      <c r="H865" s="338">
        <v>85.4</v>
      </c>
      <c r="I865" s="401">
        <v>0.84369000000000005</v>
      </c>
      <c r="J865" s="593"/>
      <c r="K865" s="331">
        <v>85.4</v>
      </c>
      <c r="L865" s="404">
        <v>0.82994000000000001</v>
      </c>
      <c r="M865" s="334"/>
      <c r="N865" s="332"/>
      <c r="O865" s="561"/>
      <c r="P865" s="352">
        <v>0.85399999999999998</v>
      </c>
      <c r="Q865" s="353">
        <f t="shared" si="85"/>
        <v>0.99712183174267199</v>
      </c>
      <c r="R865" s="587"/>
      <c r="S865" s="566"/>
      <c r="T865" s="562"/>
    </row>
    <row r="866" spans="1:20" ht="18.75" customHeight="1">
      <c r="A866" s="332"/>
      <c r="B866" s="332"/>
      <c r="C866" s="332"/>
      <c r="D866" s="332"/>
      <c r="E866" s="332"/>
      <c r="F866" s="332"/>
      <c r="G866" s="334"/>
      <c r="H866" s="338">
        <v>85.5</v>
      </c>
      <c r="I866" s="401">
        <v>0.84338999999999997</v>
      </c>
      <c r="J866" s="593"/>
      <c r="K866" s="331">
        <v>85.5</v>
      </c>
      <c r="L866" s="404">
        <v>0.82967999999999997</v>
      </c>
      <c r="M866" s="334"/>
      <c r="N866" s="332"/>
      <c r="O866" s="561"/>
      <c r="P866" s="352">
        <v>0.85499999999999998</v>
      </c>
      <c r="Q866" s="353">
        <f t="shared" si="85"/>
        <v>0.99710540431058792</v>
      </c>
      <c r="R866" s="587"/>
      <c r="S866" s="589">
        <f>+(Q871-Q861)/10</f>
        <v>-1.6427432084031857E-5</v>
      </c>
      <c r="T866" s="562"/>
    </row>
    <row r="867" spans="1:20" ht="18.75" customHeight="1">
      <c r="A867" s="332"/>
      <c r="B867" s="332"/>
      <c r="C867" s="332"/>
      <c r="D867" s="332"/>
      <c r="E867" s="332"/>
      <c r="F867" s="332"/>
      <c r="G867" s="334"/>
      <c r="H867" s="338">
        <v>85.6</v>
      </c>
      <c r="I867" s="401">
        <v>0.84308000000000005</v>
      </c>
      <c r="J867" s="593"/>
      <c r="K867" s="331">
        <v>85.6</v>
      </c>
      <c r="L867" s="404">
        <v>0.82943</v>
      </c>
      <c r="M867" s="334"/>
      <c r="N867" s="332"/>
      <c r="O867" s="561"/>
      <c r="P867" s="352">
        <v>0.85599999999999998</v>
      </c>
      <c r="Q867" s="353">
        <f t="shared" si="85"/>
        <v>0.99708897687850384</v>
      </c>
      <c r="R867" s="587"/>
      <c r="S867" s="566"/>
      <c r="T867" s="562"/>
    </row>
    <row r="868" spans="1:20" ht="18.75" customHeight="1">
      <c r="A868" s="332"/>
      <c r="B868" s="332"/>
      <c r="C868" s="332"/>
      <c r="D868" s="332"/>
      <c r="E868" s="332"/>
      <c r="F868" s="332"/>
      <c r="G868" s="334"/>
      <c r="H868" s="338">
        <v>85.7</v>
      </c>
      <c r="I868" s="401">
        <v>0.84277999999999997</v>
      </c>
      <c r="J868" s="593"/>
      <c r="K868" s="331">
        <v>85.7</v>
      </c>
      <c r="L868" s="404">
        <v>0.82916999999999996</v>
      </c>
      <c r="M868" s="334"/>
      <c r="N868" s="332"/>
      <c r="O868" s="561"/>
      <c r="P868" s="352">
        <v>0.85699999999999998</v>
      </c>
      <c r="Q868" s="353">
        <f t="shared" si="85"/>
        <v>0.99707254944641976</v>
      </c>
      <c r="R868" s="587"/>
      <c r="S868" s="566"/>
      <c r="T868" s="562"/>
    </row>
    <row r="869" spans="1:20" ht="18.75" customHeight="1">
      <c r="A869" s="332"/>
      <c r="B869" s="332"/>
      <c r="C869" s="332"/>
      <c r="D869" s="332"/>
      <c r="E869" s="332"/>
      <c r="F869" s="332"/>
      <c r="G869" s="334"/>
      <c r="H869" s="338">
        <v>85.8</v>
      </c>
      <c r="I869" s="401">
        <v>0.84248000000000001</v>
      </c>
      <c r="J869" s="593"/>
      <c r="K869" s="331">
        <v>85.8</v>
      </c>
      <c r="L869" s="404">
        <v>0.82891999999999999</v>
      </c>
      <c r="M869" s="334"/>
      <c r="N869" s="332"/>
      <c r="O869" s="561"/>
      <c r="P869" s="352">
        <v>0.85799999999999998</v>
      </c>
      <c r="Q869" s="353">
        <f t="shared" si="85"/>
        <v>0.99705612201433569</v>
      </c>
      <c r="R869" s="587"/>
      <c r="S869" s="566"/>
      <c r="T869" s="562"/>
    </row>
    <row r="870" spans="1:20" ht="18.75" customHeight="1">
      <c r="A870" s="332"/>
      <c r="B870" s="332"/>
      <c r="C870" s="332"/>
      <c r="D870" s="332"/>
      <c r="E870" s="332"/>
      <c r="F870" s="332"/>
      <c r="G870" s="334"/>
      <c r="H870" s="338">
        <v>85.9</v>
      </c>
      <c r="I870" s="401">
        <v>0.84216999999999997</v>
      </c>
      <c r="J870" s="593"/>
      <c r="K870" s="331">
        <v>85.9</v>
      </c>
      <c r="L870" s="404">
        <v>0.82865999999999995</v>
      </c>
      <c r="M870" s="334"/>
      <c r="N870" s="332"/>
      <c r="O870" s="561"/>
      <c r="P870" s="352">
        <v>0.85899999999999999</v>
      </c>
      <c r="Q870" s="353">
        <f t="shared" si="85"/>
        <v>0.99703969458225161</v>
      </c>
      <c r="R870" s="587"/>
      <c r="S870" s="566"/>
      <c r="T870" s="562"/>
    </row>
    <row r="871" spans="1:20" ht="18.75" customHeight="1">
      <c r="A871" s="332"/>
      <c r="B871" s="332"/>
      <c r="C871" s="332"/>
      <c r="D871" s="332"/>
      <c r="E871" s="332"/>
      <c r="F871" s="332"/>
      <c r="G871" s="334"/>
      <c r="H871" s="337">
        <v>86</v>
      </c>
      <c r="I871" s="348">
        <v>0.84187999999999996</v>
      </c>
      <c r="J871" s="593"/>
      <c r="K871" s="330">
        <v>86</v>
      </c>
      <c r="L871" s="347">
        <v>0.82840000000000003</v>
      </c>
      <c r="M871" s="334"/>
      <c r="N871" s="332"/>
      <c r="O871" s="561"/>
      <c r="P871" s="350">
        <v>0.86</v>
      </c>
      <c r="Q871" s="354">
        <v>0.99702326715016798</v>
      </c>
      <c r="R871" s="587"/>
      <c r="S871" s="566"/>
      <c r="T871" s="562"/>
    </row>
    <row r="872" spans="1:20" ht="18.75" customHeight="1">
      <c r="A872" s="332"/>
      <c r="B872" s="332"/>
      <c r="C872" s="332"/>
      <c r="D872" s="332"/>
      <c r="E872" s="332"/>
      <c r="F872" s="332"/>
      <c r="G872" s="334"/>
      <c r="H872" s="338">
        <v>86.1</v>
      </c>
      <c r="I872" s="401">
        <v>0.84157000000000004</v>
      </c>
      <c r="J872" s="593"/>
      <c r="K872" s="331">
        <v>86.1</v>
      </c>
      <c r="L872" s="404">
        <v>0.82815000000000005</v>
      </c>
      <c r="M872" s="334"/>
      <c r="N872" s="332"/>
      <c r="O872" s="561"/>
      <c r="P872" s="352">
        <v>0.86099999999999999</v>
      </c>
      <c r="Q872" s="353">
        <f>+Q871+$S$876</f>
        <v>0.9970068397180839</v>
      </c>
      <c r="R872" s="587"/>
      <c r="S872" s="566"/>
      <c r="T872" s="562"/>
    </row>
    <row r="873" spans="1:20" ht="18.75" customHeight="1">
      <c r="A873" s="332"/>
      <c r="B873" s="332"/>
      <c r="C873" s="332"/>
      <c r="D873" s="332"/>
      <c r="E873" s="332"/>
      <c r="F873" s="332"/>
      <c r="G873" s="334"/>
      <c r="H873" s="338">
        <v>86.2</v>
      </c>
      <c r="I873" s="401">
        <v>0.84126000000000001</v>
      </c>
      <c r="J873" s="593"/>
      <c r="K873" s="331">
        <v>86.2</v>
      </c>
      <c r="L873" s="404">
        <v>0.82789000000000001</v>
      </c>
      <c r="M873" s="334"/>
      <c r="N873" s="332"/>
      <c r="O873" s="561"/>
      <c r="P873" s="352">
        <v>0.86199999999999999</v>
      </c>
      <c r="Q873" s="353">
        <f t="shared" ref="Q873:Q880" si="86">+Q872+$S$876</f>
        <v>0.99699041228599983</v>
      </c>
      <c r="R873" s="587"/>
      <c r="S873" s="566"/>
      <c r="T873" s="562"/>
    </row>
    <row r="874" spans="1:20" ht="18.75" customHeight="1">
      <c r="A874" s="332"/>
      <c r="B874" s="332"/>
      <c r="C874" s="332"/>
      <c r="D874" s="332"/>
      <c r="E874" s="332"/>
      <c r="F874" s="332"/>
      <c r="G874" s="334"/>
      <c r="H874" s="338">
        <v>86.3</v>
      </c>
      <c r="I874" s="401">
        <v>0.84094999999999998</v>
      </c>
      <c r="J874" s="593"/>
      <c r="K874" s="331">
        <v>86.3</v>
      </c>
      <c r="L874" s="404">
        <v>0.82762999999999998</v>
      </c>
      <c r="M874" s="334"/>
      <c r="N874" s="332"/>
      <c r="O874" s="561"/>
      <c r="P874" s="352">
        <v>0.86299999999999999</v>
      </c>
      <c r="Q874" s="353">
        <f t="shared" si="86"/>
        <v>0.99697398485391575</v>
      </c>
      <c r="R874" s="587"/>
      <c r="S874" s="566"/>
      <c r="T874" s="562"/>
    </row>
    <row r="875" spans="1:20" ht="18.75" customHeight="1">
      <c r="A875" s="332"/>
      <c r="B875" s="332"/>
      <c r="C875" s="332"/>
      <c r="D875" s="332"/>
      <c r="E875" s="332"/>
      <c r="F875" s="332"/>
      <c r="G875" s="334"/>
      <c r="H875" s="338">
        <v>86.4</v>
      </c>
      <c r="I875" s="401">
        <v>0.84065000000000001</v>
      </c>
      <c r="J875" s="593"/>
      <c r="K875" s="331">
        <v>86.4</v>
      </c>
      <c r="L875" s="404">
        <v>0.82738</v>
      </c>
      <c r="M875" s="334"/>
      <c r="N875" s="332"/>
      <c r="O875" s="561"/>
      <c r="P875" s="352">
        <v>0.86399999999999999</v>
      </c>
      <c r="Q875" s="353">
        <f t="shared" si="86"/>
        <v>0.99695755742183167</v>
      </c>
      <c r="R875" s="587"/>
      <c r="S875" s="566"/>
      <c r="T875" s="562"/>
    </row>
    <row r="876" spans="1:20" ht="18.75" customHeight="1">
      <c r="A876" s="332"/>
      <c r="B876" s="332"/>
      <c r="C876" s="332"/>
      <c r="D876" s="332"/>
      <c r="E876" s="332"/>
      <c r="F876" s="332"/>
      <c r="G876" s="334"/>
      <c r="H876" s="338">
        <v>86.5</v>
      </c>
      <c r="I876" s="401">
        <v>0.84035000000000004</v>
      </c>
      <c r="J876" s="593"/>
      <c r="K876" s="331">
        <v>86.5</v>
      </c>
      <c r="L876" s="404">
        <v>0.82711999999999997</v>
      </c>
      <c r="M876" s="334"/>
      <c r="N876" s="332"/>
      <c r="O876" s="561"/>
      <c r="P876" s="352">
        <v>0.86499999999999999</v>
      </c>
      <c r="Q876" s="353">
        <f t="shared" si="86"/>
        <v>0.9969411299897476</v>
      </c>
      <c r="R876" s="587"/>
      <c r="S876" s="589">
        <f>+(Q881-Q871)/10</f>
        <v>-1.6427432084031857E-5</v>
      </c>
      <c r="T876" s="562"/>
    </row>
    <row r="877" spans="1:20" ht="18.75" customHeight="1">
      <c r="A877" s="332"/>
      <c r="B877" s="332"/>
      <c r="C877" s="332"/>
      <c r="D877" s="332"/>
      <c r="E877" s="332"/>
      <c r="F877" s="332"/>
      <c r="G877" s="334"/>
      <c r="H877" s="338">
        <v>86.6</v>
      </c>
      <c r="I877" s="401">
        <v>0.84004000000000001</v>
      </c>
      <c r="J877" s="593"/>
      <c r="K877" s="331">
        <v>86.6</v>
      </c>
      <c r="L877" s="404">
        <v>0.82686000000000004</v>
      </c>
      <c r="M877" s="334"/>
      <c r="N877" s="332"/>
      <c r="O877" s="561"/>
      <c r="P877" s="352">
        <v>0.86599999999999999</v>
      </c>
      <c r="Q877" s="353">
        <f t="shared" si="86"/>
        <v>0.99692470255766352</v>
      </c>
      <c r="R877" s="587"/>
      <c r="S877" s="566"/>
      <c r="T877" s="562"/>
    </row>
    <row r="878" spans="1:20" ht="18.75" customHeight="1">
      <c r="A878" s="332"/>
      <c r="B878" s="332"/>
      <c r="C878" s="332"/>
      <c r="D878" s="332"/>
      <c r="E878" s="332"/>
      <c r="F878" s="332"/>
      <c r="G878" s="334"/>
      <c r="H878" s="338">
        <v>86.7</v>
      </c>
      <c r="I878" s="401">
        <v>0.83972999999999998</v>
      </c>
      <c r="J878" s="593"/>
      <c r="K878" s="331">
        <v>86.7</v>
      </c>
      <c r="L878" s="404">
        <v>0.8266</v>
      </c>
      <c r="M878" s="334"/>
      <c r="N878" s="332"/>
      <c r="O878" s="561"/>
      <c r="P878" s="352">
        <v>0.86699999999999999</v>
      </c>
      <c r="Q878" s="353">
        <f t="shared" si="86"/>
        <v>0.99690827512557945</v>
      </c>
      <c r="R878" s="587"/>
      <c r="S878" s="566"/>
      <c r="T878" s="562"/>
    </row>
    <row r="879" spans="1:20" ht="18.75" customHeight="1">
      <c r="A879" s="332"/>
      <c r="B879" s="332"/>
      <c r="C879" s="332"/>
      <c r="D879" s="332"/>
      <c r="E879" s="332"/>
      <c r="F879" s="332"/>
      <c r="G879" s="334"/>
      <c r="H879" s="338">
        <v>86.8</v>
      </c>
      <c r="I879" s="401">
        <v>0.83942000000000005</v>
      </c>
      <c r="J879" s="593"/>
      <c r="K879" s="331">
        <v>86.8</v>
      </c>
      <c r="L879" s="404">
        <v>0.82635000000000003</v>
      </c>
      <c r="M879" s="334"/>
      <c r="N879" s="332"/>
      <c r="O879" s="561"/>
      <c r="P879" s="352">
        <v>0.86799999999999999</v>
      </c>
      <c r="Q879" s="353">
        <f t="shared" si="86"/>
        <v>0.99689184769349537</v>
      </c>
      <c r="R879" s="587"/>
      <c r="S879" s="566"/>
      <c r="T879" s="562"/>
    </row>
    <row r="880" spans="1:20" ht="18.75" customHeight="1">
      <c r="A880" s="332"/>
      <c r="B880" s="332"/>
      <c r="C880" s="332"/>
      <c r="D880" s="332"/>
      <c r="E880" s="332"/>
      <c r="F880" s="332"/>
      <c r="G880" s="334"/>
      <c r="H880" s="338">
        <v>86.9</v>
      </c>
      <c r="I880" s="401">
        <v>0.83911999999999998</v>
      </c>
      <c r="J880" s="593"/>
      <c r="K880" s="331">
        <v>86.9</v>
      </c>
      <c r="L880" s="404">
        <v>0.82608999999999999</v>
      </c>
      <c r="M880" s="334"/>
      <c r="N880" s="332"/>
      <c r="O880" s="561"/>
      <c r="P880" s="352">
        <v>0.86899999999999999</v>
      </c>
      <c r="Q880" s="353">
        <f t="shared" si="86"/>
        <v>0.99687542026141129</v>
      </c>
      <c r="R880" s="587"/>
      <c r="S880" s="566"/>
      <c r="T880" s="562"/>
    </row>
    <row r="881" spans="1:20" ht="18.75" customHeight="1">
      <c r="A881" s="332"/>
      <c r="B881" s="332"/>
      <c r="C881" s="332"/>
      <c r="D881" s="332"/>
      <c r="E881" s="332"/>
      <c r="F881" s="332"/>
      <c r="G881" s="334"/>
      <c r="H881" s="337">
        <v>87</v>
      </c>
      <c r="I881" s="348">
        <v>0.83880999999999994</v>
      </c>
      <c r="J881" s="593"/>
      <c r="K881" s="330">
        <v>87</v>
      </c>
      <c r="L881" s="347">
        <v>0.82582999999999995</v>
      </c>
      <c r="M881" s="334"/>
      <c r="N881" s="332"/>
      <c r="O881" s="561"/>
      <c r="P881" s="350">
        <v>0.87</v>
      </c>
      <c r="Q881" s="354">
        <v>0.99685899282932766</v>
      </c>
      <c r="R881" s="587"/>
      <c r="S881" s="566"/>
      <c r="T881" s="562"/>
    </row>
    <row r="882" spans="1:20" ht="18.75" customHeight="1">
      <c r="A882" s="332"/>
      <c r="B882" s="332"/>
      <c r="C882" s="332"/>
      <c r="D882" s="332"/>
      <c r="E882" s="332"/>
      <c r="F882" s="332"/>
      <c r="G882" s="334"/>
      <c r="H882" s="338">
        <v>87.1</v>
      </c>
      <c r="I882" s="401">
        <v>0.83850000000000002</v>
      </c>
      <c r="J882" s="593"/>
      <c r="K882" s="331">
        <v>87.1</v>
      </c>
      <c r="L882" s="404">
        <v>0.82557000000000003</v>
      </c>
      <c r="M882" s="334"/>
      <c r="N882" s="332"/>
      <c r="O882" s="561"/>
      <c r="P882" s="352">
        <v>0.871</v>
      </c>
      <c r="Q882" s="353">
        <f>+Q881+$S$886</f>
        <v>0.99684933628498951</v>
      </c>
      <c r="R882" s="587"/>
      <c r="S882" s="566"/>
      <c r="T882" s="562"/>
    </row>
    <row r="883" spans="1:20" ht="18.75" customHeight="1">
      <c r="A883" s="332"/>
      <c r="B883" s="332"/>
      <c r="C883" s="332"/>
      <c r="D883" s="332"/>
      <c r="E883" s="332"/>
      <c r="F883" s="332"/>
      <c r="G883" s="334"/>
      <c r="H883" s="338">
        <v>87.2</v>
      </c>
      <c r="I883" s="401">
        <v>0.83818000000000004</v>
      </c>
      <c r="J883" s="593"/>
      <c r="K883" s="331">
        <v>87.2</v>
      </c>
      <c r="L883" s="404">
        <v>0.82530999999999999</v>
      </c>
      <c r="M883" s="334"/>
      <c r="N883" s="332"/>
      <c r="O883" s="561"/>
      <c r="P883" s="352">
        <v>0.872</v>
      </c>
      <c r="Q883" s="353">
        <f t="shared" ref="Q883:Q890" si="87">+Q882+$S$886</f>
        <v>0.99683967974065135</v>
      </c>
      <c r="R883" s="587"/>
      <c r="S883" s="566"/>
      <c r="T883" s="562"/>
    </row>
    <row r="884" spans="1:20" ht="18.75" customHeight="1">
      <c r="A884" s="332"/>
      <c r="B884" s="332"/>
      <c r="C884" s="332"/>
      <c r="D884" s="332"/>
      <c r="E884" s="332"/>
      <c r="F884" s="332"/>
      <c r="G884" s="334"/>
      <c r="H884" s="338">
        <v>87.3</v>
      </c>
      <c r="I884" s="401">
        <v>0.83787</v>
      </c>
      <c r="J884" s="593"/>
      <c r="K884" s="331">
        <v>87.3</v>
      </c>
      <c r="L884" s="404">
        <v>0.82504999999999995</v>
      </c>
      <c r="M884" s="334"/>
      <c r="N884" s="332"/>
      <c r="O884" s="561"/>
      <c r="P884" s="352">
        <v>0.873</v>
      </c>
      <c r="Q884" s="353">
        <f t="shared" si="87"/>
        <v>0.9968300231963132</v>
      </c>
      <c r="R884" s="587"/>
      <c r="S884" s="566"/>
      <c r="T884" s="562"/>
    </row>
    <row r="885" spans="1:20" ht="18.75" customHeight="1">
      <c r="A885" s="332"/>
      <c r="B885" s="332"/>
      <c r="C885" s="332"/>
      <c r="D885" s="332"/>
      <c r="E885" s="332"/>
      <c r="F885" s="332"/>
      <c r="G885" s="334"/>
      <c r="H885" s="338">
        <v>87.4</v>
      </c>
      <c r="I885" s="401">
        <v>0.83755999999999997</v>
      </c>
      <c r="J885" s="593"/>
      <c r="K885" s="331">
        <v>87.4</v>
      </c>
      <c r="L885" s="404">
        <v>0.82479000000000002</v>
      </c>
      <c r="M885" s="334"/>
      <c r="N885" s="332"/>
      <c r="O885" s="561"/>
      <c r="P885" s="352">
        <v>0.874</v>
      </c>
      <c r="Q885" s="353">
        <f t="shared" si="87"/>
        <v>0.99682036665197504</v>
      </c>
      <c r="R885" s="587"/>
      <c r="S885" s="566"/>
      <c r="T885" s="562"/>
    </row>
    <row r="886" spans="1:20" ht="18.75" customHeight="1">
      <c r="A886" s="332"/>
      <c r="B886" s="332"/>
      <c r="C886" s="332"/>
      <c r="D886" s="332"/>
      <c r="E886" s="332"/>
      <c r="F886" s="332"/>
      <c r="G886" s="334"/>
      <c r="H886" s="338">
        <v>87.5</v>
      </c>
      <c r="I886" s="401">
        <v>0.83725000000000005</v>
      </c>
      <c r="J886" s="593"/>
      <c r="K886" s="331">
        <v>87.5</v>
      </c>
      <c r="L886" s="404">
        <v>0.82452999999999999</v>
      </c>
      <c r="M886" s="334"/>
      <c r="N886" s="332"/>
      <c r="O886" s="561"/>
      <c r="P886" s="352">
        <v>0.875</v>
      </c>
      <c r="Q886" s="353">
        <f t="shared" si="87"/>
        <v>0.99681071010763689</v>
      </c>
      <c r="R886" s="587"/>
      <c r="S886" s="589">
        <f>+(Q891-Q881)/10</f>
        <v>-9.6565443380991489E-6</v>
      </c>
      <c r="T886" s="562"/>
    </row>
    <row r="887" spans="1:20" ht="18.75" customHeight="1">
      <c r="A887" s="332"/>
      <c r="B887" s="332"/>
      <c r="C887" s="332"/>
      <c r="D887" s="332"/>
      <c r="E887" s="332"/>
      <c r="F887" s="332"/>
      <c r="G887" s="334"/>
      <c r="H887" s="338">
        <v>87.6</v>
      </c>
      <c r="I887" s="401">
        <v>0.83694000000000002</v>
      </c>
      <c r="J887" s="593"/>
      <c r="K887" s="331">
        <v>87.6</v>
      </c>
      <c r="L887" s="404">
        <v>0.82426999999999995</v>
      </c>
      <c r="M887" s="334"/>
      <c r="N887" s="332"/>
      <c r="O887" s="561"/>
      <c r="P887" s="352">
        <v>0.876</v>
      </c>
      <c r="Q887" s="353">
        <f t="shared" si="87"/>
        <v>0.99680105356329873</v>
      </c>
      <c r="R887" s="587"/>
      <c r="S887" s="566"/>
      <c r="T887" s="562"/>
    </row>
    <row r="888" spans="1:20" ht="18.75" customHeight="1">
      <c r="A888" s="332"/>
      <c r="B888" s="332"/>
      <c r="C888" s="332"/>
      <c r="D888" s="332"/>
      <c r="E888" s="332"/>
      <c r="F888" s="332"/>
      <c r="G888" s="334"/>
      <c r="H888" s="338">
        <v>87.7</v>
      </c>
      <c r="I888" s="401">
        <v>0.83662999999999998</v>
      </c>
      <c r="J888" s="593"/>
      <c r="K888" s="331">
        <v>87.7</v>
      </c>
      <c r="L888" s="404">
        <v>0.82401000000000002</v>
      </c>
      <c r="M888" s="334"/>
      <c r="N888" s="332"/>
      <c r="O888" s="561"/>
      <c r="P888" s="352">
        <v>0.877</v>
      </c>
      <c r="Q888" s="353">
        <f t="shared" si="87"/>
        <v>0.99679139701896058</v>
      </c>
      <c r="R888" s="587"/>
      <c r="S888" s="566"/>
      <c r="T888" s="562"/>
    </row>
    <row r="889" spans="1:20" ht="18.75" customHeight="1">
      <c r="A889" s="332"/>
      <c r="B889" s="332"/>
      <c r="C889" s="332"/>
      <c r="D889" s="332"/>
      <c r="E889" s="332"/>
      <c r="F889" s="332"/>
      <c r="G889" s="334"/>
      <c r="H889" s="338">
        <v>87.8</v>
      </c>
      <c r="I889" s="401">
        <v>0.83631999999999995</v>
      </c>
      <c r="J889" s="593"/>
      <c r="K889" s="331">
        <v>87.8</v>
      </c>
      <c r="L889" s="404">
        <v>0.82374999999999998</v>
      </c>
      <c r="M889" s="334"/>
      <c r="N889" s="332"/>
      <c r="O889" s="561"/>
      <c r="P889" s="352">
        <v>0.878</v>
      </c>
      <c r="Q889" s="353">
        <f t="shared" si="87"/>
        <v>0.99678174047462242</v>
      </c>
      <c r="R889" s="587"/>
      <c r="S889" s="566"/>
      <c r="T889" s="562"/>
    </row>
    <row r="890" spans="1:20" ht="18.75" customHeight="1">
      <c r="A890" s="332"/>
      <c r="B890" s="332"/>
      <c r="C890" s="332"/>
      <c r="D890" s="332"/>
      <c r="E890" s="332"/>
      <c r="F890" s="332"/>
      <c r="G890" s="334"/>
      <c r="H890" s="338">
        <v>87.9</v>
      </c>
      <c r="I890" s="401">
        <v>0.83601000000000003</v>
      </c>
      <c r="J890" s="593"/>
      <c r="K890" s="331">
        <v>87.9</v>
      </c>
      <c r="L890" s="404">
        <v>0.82349000000000006</v>
      </c>
      <c r="M890" s="334"/>
      <c r="N890" s="332"/>
      <c r="O890" s="561"/>
      <c r="P890" s="352">
        <v>0.879</v>
      </c>
      <c r="Q890" s="353">
        <f t="shared" si="87"/>
        <v>0.99677208393028427</v>
      </c>
      <c r="R890" s="587"/>
      <c r="S890" s="566"/>
      <c r="T890" s="562"/>
    </row>
    <row r="891" spans="1:20" ht="18.75" customHeight="1">
      <c r="A891" s="332"/>
      <c r="B891" s="332"/>
      <c r="C891" s="332"/>
      <c r="D891" s="332"/>
      <c r="E891" s="332"/>
      <c r="F891" s="332"/>
      <c r="G891" s="334"/>
      <c r="H891" s="337">
        <v>88</v>
      </c>
      <c r="I891" s="348">
        <v>0.83569000000000004</v>
      </c>
      <c r="J891" s="593"/>
      <c r="K891" s="330">
        <v>88</v>
      </c>
      <c r="L891" s="347">
        <v>0.82323000000000002</v>
      </c>
      <c r="M891" s="334"/>
      <c r="N891" s="332"/>
      <c r="O891" s="561"/>
      <c r="P891" s="350">
        <v>0.88</v>
      </c>
      <c r="Q891" s="354">
        <v>0.99676242738594667</v>
      </c>
      <c r="R891" s="587"/>
      <c r="S891" s="566"/>
      <c r="T891" s="562"/>
    </row>
    <row r="892" spans="1:20" ht="18.75" customHeight="1">
      <c r="A892" s="332"/>
      <c r="B892" s="332"/>
      <c r="C892" s="332"/>
      <c r="D892" s="332"/>
      <c r="E892" s="332"/>
      <c r="F892" s="332"/>
      <c r="G892" s="334"/>
      <c r="H892" s="338">
        <v>88.1</v>
      </c>
      <c r="I892" s="401">
        <v>0.83536999999999995</v>
      </c>
      <c r="J892" s="593"/>
      <c r="K892" s="331">
        <v>88.1</v>
      </c>
      <c r="L892" s="404">
        <v>0.82296999999999998</v>
      </c>
      <c r="M892" s="334"/>
      <c r="N892" s="332"/>
      <c r="O892" s="561"/>
      <c r="P892" s="352">
        <v>0.88100000000000001</v>
      </c>
      <c r="Q892" s="353">
        <f>+Q891+$S$896</f>
        <v>0.99675954172935444</v>
      </c>
      <c r="R892" s="587"/>
      <c r="S892" s="566"/>
      <c r="T892" s="562"/>
    </row>
    <row r="893" spans="1:20" ht="18.75" customHeight="1">
      <c r="A893" s="332"/>
      <c r="B893" s="332"/>
      <c r="C893" s="332"/>
      <c r="D893" s="332"/>
      <c r="E893" s="332"/>
      <c r="F893" s="332"/>
      <c r="G893" s="334"/>
      <c r="H893" s="338">
        <v>88.2</v>
      </c>
      <c r="I893" s="401">
        <v>0.83504999999999996</v>
      </c>
      <c r="J893" s="593"/>
      <c r="K893" s="331">
        <v>88.2</v>
      </c>
      <c r="L893" s="404">
        <v>0.82271000000000005</v>
      </c>
      <c r="M893" s="334"/>
      <c r="N893" s="332"/>
      <c r="O893" s="561"/>
      <c r="P893" s="352">
        <v>0.88200000000000001</v>
      </c>
      <c r="Q893" s="353">
        <f t="shared" ref="Q893:Q900" si="88">+Q892+$S$896</f>
        <v>0.9967566560727622</v>
      </c>
      <c r="R893" s="587"/>
      <c r="S893" s="566"/>
      <c r="T893" s="562"/>
    </row>
    <row r="894" spans="1:20" ht="18.75" customHeight="1">
      <c r="A894" s="332"/>
      <c r="B894" s="332"/>
      <c r="C894" s="332"/>
      <c r="D894" s="332"/>
      <c r="E894" s="332"/>
      <c r="F894" s="332"/>
      <c r="G894" s="334"/>
      <c r="H894" s="338">
        <v>88.3</v>
      </c>
      <c r="I894" s="401">
        <v>0.83472999999999997</v>
      </c>
      <c r="J894" s="593"/>
      <c r="K894" s="331">
        <v>88.3</v>
      </c>
      <c r="L894" s="404">
        <v>0.82245000000000001</v>
      </c>
      <c r="M894" s="334"/>
      <c r="N894" s="332"/>
      <c r="O894" s="561"/>
      <c r="P894" s="352">
        <v>0.88300000000000001</v>
      </c>
      <c r="Q894" s="353">
        <f t="shared" si="88"/>
        <v>0.99675377041616997</v>
      </c>
      <c r="R894" s="587"/>
      <c r="S894" s="566"/>
      <c r="T894" s="562"/>
    </row>
    <row r="895" spans="1:20" ht="18.75" customHeight="1">
      <c r="A895" s="332"/>
      <c r="B895" s="332"/>
      <c r="C895" s="332"/>
      <c r="D895" s="332"/>
      <c r="E895" s="332"/>
      <c r="F895" s="332"/>
      <c r="G895" s="334"/>
      <c r="H895" s="338">
        <v>88.4</v>
      </c>
      <c r="I895" s="401">
        <v>0.83442000000000005</v>
      </c>
      <c r="J895" s="593"/>
      <c r="K895" s="331">
        <v>88.4</v>
      </c>
      <c r="L895" s="404">
        <v>0.82218999999999998</v>
      </c>
      <c r="M895" s="334"/>
      <c r="N895" s="332"/>
      <c r="O895" s="561"/>
      <c r="P895" s="352">
        <v>0.88400000000000001</v>
      </c>
      <c r="Q895" s="353">
        <f t="shared" si="88"/>
        <v>0.99675088475957774</v>
      </c>
      <c r="R895" s="587"/>
      <c r="S895" s="566"/>
      <c r="T895" s="562"/>
    </row>
    <row r="896" spans="1:20" ht="18.75" customHeight="1">
      <c r="A896" s="332"/>
      <c r="B896" s="332"/>
      <c r="C896" s="332"/>
      <c r="D896" s="332"/>
      <c r="E896" s="332"/>
      <c r="F896" s="332"/>
      <c r="G896" s="334"/>
      <c r="H896" s="338">
        <v>88.5</v>
      </c>
      <c r="I896" s="401">
        <v>0.83409999999999995</v>
      </c>
      <c r="J896" s="593"/>
      <c r="K896" s="331">
        <v>88.5</v>
      </c>
      <c r="L896" s="404">
        <v>0.82193000000000005</v>
      </c>
      <c r="M896" s="334"/>
      <c r="N896" s="332"/>
      <c r="O896" s="561"/>
      <c r="P896" s="352">
        <v>0.88500000000000001</v>
      </c>
      <c r="Q896" s="353">
        <f t="shared" si="88"/>
        <v>0.9967479991029855</v>
      </c>
      <c r="R896" s="587"/>
      <c r="S896" s="589">
        <f>+(Q901-Q891)/10</f>
        <v>-2.8856565922108501E-6</v>
      </c>
      <c r="T896" s="562"/>
    </row>
    <row r="897" spans="1:20" ht="18.75" customHeight="1">
      <c r="A897" s="332"/>
      <c r="B897" s="332"/>
      <c r="C897" s="332"/>
      <c r="D897" s="332"/>
      <c r="E897" s="332"/>
      <c r="F897" s="332"/>
      <c r="G897" s="334"/>
      <c r="H897" s="338">
        <v>88.6</v>
      </c>
      <c r="I897" s="401">
        <v>0.83379000000000003</v>
      </c>
      <c r="J897" s="593"/>
      <c r="K897" s="331">
        <v>88.6</v>
      </c>
      <c r="L897" s="404">
        <v>0.82167000000000001</v>
      </c>
      <c r="M897" s="334"/>
      <c r="N897" s="332"/>
      <c r="O897" s="561"/>
      <c r="P897" s="352">
        <v>0.88600000000000001</v>
      </c>
      <c r="Q897" s="353">
        <f t="shared" si="88"/>
        <v>0.99674511344639327</v>
      </c>
      <c r="R897" s="587"/>
      <c r="S897" s="566"/>
      <c r="T897" s="562"/>
    </row>
    <row r="898" spans="1:20" ht="18.75" customHeight="1">
      <c r="A898" s="332"/>
      <c r="B898" s="332"/>
      <c r="C898" s="332"/>
      <c r="D898" s="332"/>
      <c r="E898" s="332"/>
      <c r="F898" s="332"/>
      <c r="G898" s="334"/>
      <c r="H898" s="338">
        <v>88.7</v>
      </c>
      <c r="I898" s="401">
        <v>0.83347000000000004</v>
      </c>
      <c r="J898" s="593"/>
      <c r="K898" s="331">
        <v>88.7</v>
      </c>
      <c r="L898" s="404">
        <v>0.82140000000000002</v>
      </c>
      <c r="M898" s="334"/>
      <c r="N898" s="332"/>
      <c r="O898" s="561"/>
      <c r="P898" s="352">
        <v>0.88700000000000001</v>
      </c>
      <c r="Q898" s="353">
        <f t="shared" si="88"/>
        <v>0.99674222778980104</v>
      </c>
      <c r="R898" s="587"/>
      <c r="S898" s="566"/>
      <c r="T898" s="562"/>
    </row>
    <row r="899" spans="1:20" ht="18.75" customHeight="1">
      <c r="A899" s="332"/>
      <c r="B899" s="332"/>
      <c r="C899" s="332"/>
      <c r="D899" s="332"/>
      <c r="E899" s="332"/>
      <c r="F899" s="332"/>
      <c r="G899" s="334"/>
      <c r="H899" s="338">
        <v>88.8</v>
      </c>
      <c r="I899" s="401">
        <v>0.83314999999999995</v>
      </c>
      <c r="J899" s="593"/>
      <c r="K899" s="331">
        <v>88.8</v>
      </c>
      <c r="L899" s="404">
        <v>0.82113999999999998</v>
      </c>
      <c r="M899" s="334"/>
      <c r="N899" s="332"/>
      <c r="O899" s="561"/>
      <c r="P899" s="352">
        <v>0.88800000000000001</v>
      </c>
      <c r="Q899" s="353">
        <f t="shared" si="88"/>
        <v>0.99673934213320881</v>
      </c>
      <c r="R899" s="587"/>
      <c r="S899" s="566"/>
      <c r="T899" s="562"/>
    </row>
    <row r="900" spans="1:20" ht="18.75" customHeight="1">
      <c r="A900" s="332"/>
      <c r="B900" s="332"/>
      <c r="C900" s="332"/>
      <c r="D900" s="332"/>
      <c r="E900" s="332"/>
      <c r="F900" s="332"/>
      <c r="G900" s="334"/>
      <c r="H900" s="338">
        <v>88.9</v>
      </c>
      <c r="I900" s="401">
        <v>0.83282</v>
      </c>
      <c r="J900" s="593"/>
      <c r="K900" s="331">
        <v>88.9</v>
      </c>
      <c r="L900" s="404">
        <v>0.82088000000000005</v>
      </c>
      <c r="M900" s="334"/>
      <c r="N900" s="332"/>
      <c r="O900" s="561"/>
      <c r="P900" s="352">
        <v>0.88900000000000001</v>
      </c>
      <c r="Q900" s="353">
        <f t="shared" si="88"/>
        <v>0.99673645647661657</v>
      </c>
      <c r="R900" s="587"/>
      <c r="S900" s="566"/>
      <c r="T900" s="562"/>
    </row>
    <row r="901" spans="1:20" ht="18.75" customHeight="1">
      <c r="A901" s="332"/>
      <c r="B901" s="332"/>
      <c r="C901" s="332"/>
      <c r="D901" s="332"/>
      <c r="E901" s="332"/>
      <c r="F901" s="332"/>
      <c r="G901" s="334"/>
      <c r="H901" s="337">
        <v>89</v>
      </c>
      <c r="I901" s="348">
        <v>0.83250999999999997</v>
      </c>
      <c r="J901" s="593"/>
      <c r="K901" s="330">
        <v>89</v>
      </c>
      <c r="L901" s="347">
        <v>0.82062000000000002</v>
      </c>
      <c r="M901" s="334"/>
      <c r="N901" s="332"/>
      <c r="O901" s="561"/>
      <c r="P901" s="350">
        <v>0.89</v>
      </c>
      <c r="Q901" s="354">
        <v>0.99673357082002456</v>
      </c>
      <c r="R901" s="587"/>
      <c r="S901" s="566"/>
      <c r="T901" s="562"/>
    </row>
    <row r="902" spans="1:20" ht="18.75" customHeight="1">
      <c r="A902" s="332"/>
      <c r="B902" s="332"/>
      <c r="C902" s="332"/>
      <c r="D902" s="332"/>
      <c r="E902" s="332"/>
      <c r="F902" s="332"/>
      <c r="G902" s="334"/>
      <c r="H902" s="338">
        <v>89.1</v>
      </c>
      <c r="I902" s="401">
        <v>0.83218999999999999</v>
      </c>
      <c r="J902" s="593"/>
      <c r="K902" s="331">
        <v>89.1</v>
      </c>
      <c r="L902" s="404">
        <v>0.82035000000000002</v>
      </c>
      <c r="M902" s="334"/>
      <c r="N902" s="332"/>
      <c r="O902" s="561"/>
      <c r="P902" s="352">
        <v>0.89100000000000001</v>
      </c>
      <c r="Q902" s="353">
        <f>+Q901+$S$906</f>
        <v>0.99673068516343233</v>
      </c>
      <c r="R902" s="587"/>
      <c r="S902" s="566"/>
      <c r="T902" s="562"/>
    </row>
    <row r="903" spans="1:20" ht="18.75" customHeight="1">
      <c r="A903" s="332"/>
      <c r="B903" s="332"/>
      <c r="C903" s="332"/>
      <c r="D903" s="332"/>
      <c r="E903" s="332"/>
      <c r="F903" s="332"/>
      <c r="G903" s="334"/>
      <c r="H903" s="338">
        <v>89.2</v>
      </c>
      <c r="I903" s="401">
        <v>0.83186000000000004</v>
      </c>
      <c r="J903" s="593"/>
      <c r="K903" s="331">
        <v>89.2</v>
      </c>
      <c r="L903" s="404">
        <v>0.82008999999999999</v>
      </c>
      <c r="M903" s="334"/>
      <c r="N903" s="332"/>
      <c r="O903" s="561"/>
      <c r="P903" s="352">
        <v>0.89200000000000002</v>
      </c>
      <c r="Q903" s="353">
        <f t="shared" ref="Q903:Q910" si="89">+Q902+$S$906</f>
        <v>0.9967277995068401</v>
      </c>
      <c r="R903" s="587"/>
      <c r="S903" s="566"/>
      <c r="T903" s="562"/>
    </row>
    <row r="904" spans="1:20" ht="18.75" customHeight="1">
      <c r="A904" s="332"/>
      <c r="B904" s="332"/>
      <c r="C904" s="332"/>
      <c r="D904" s="332"/>
      <c r="E904" s="332"/>
      <c r="F904" s="332"/>
      <c r="G904" s="334"/>
      <c r="H904" s="338">
        <v>89.3</v>
      </c>
      <c r="I904" s="401">
        <v>0.83153999999999995</v>
      </c>
      <c r="J904" s="593"/>
      <c r="K904" s="331">
        <v>89.3</v>
      </c>
      <c r="L904" s="404">
        <v>0.81982999999999995</v>
      </c>
      <c r="M904" s="334"/>
      <c r="N904" s="332"/>
      <c r="O904" s="561"/>
      <c r="P904" s="352">
        <v>0.89300000000000002</v>
      </c>
      <c r="Q904" s="353">
        <f t="shared" si="89"/>
        <v>0.99672491385024786</v>
      </c>
      <c r="R904" s="587"/>
      <c r="S904" s="566"/>
      <c r="T904" s="562"/>
    </row>
    <row r="905" spans="1:20" ht="18.75" customHeight="1">
      <c r="A905" s="332"/>
      <c r="B905" s="332"/>
      <c r="C905" s="332"/>
      <c r="D905" s="332"/>
      <c r="E905" s="332"/>
      <c r="F905" s="332"/>
      <c r="G905" s="334"/>
      <c r="H905" s="338">
        <v>89.4</v>
      </c>
      <c r="I905" s="401">
        <v>0.83121</v>
      </c>
      <c r="J905" s="593"/>
      <c r="K905" s="331">
        <v>89.4</v>
      </c>
      <c r="L905" s="404">
        <v>0.81955999999999996</v>
      </c>
      <c r="M905" s="334"/>
      <c r="N905" s="332"/>
      <c r="O905" s="561"/>
      <c r="P905" s="352">
        <v>0.89400000000000002</v>
      </c>
      <c r="Q905" s="353">
        <f t="shared" si="89"/>
        <v>0.99672202819365563</v>
      </c>
      <c r="R905" s="587"/>
      <c r="S905" s="566"/>
      <c r="T905" s="562"/>
    </row>
    <row r="906" spans="1:20" ht="18.75" customHeight="1">
      <c r="A906" s="332"/>
      <c r="B906" s="332"/>
      <c r="C906" s="332"/>
      <c r="D906" s="332"/>
      <c r="E906" s="332"/>
      <c r="F906" s="332"/>
      <c r="G906" s="334"/>
      <c r="H906" s="338">
        <v>89.5</v>
      </c>
      <c r="I906" s="401">
        <v>0.83089000000000002</v>
      </c>
      <c r="J906" s="593"/>
      <c r="K906" s="331">
        <v>89.5</v>
      </c>
      <c r="L906" s="404">
        <v>0.81930000000000003</v>
      </c>
      <c r="M906" s="334"/>
      <c r="N906" s="332"/>
      <c r="O906" s="561"/>
      <c r="P906" s="352">
        <v>0.89500000000000002</v>
      </c>
      <c r="Q906" s="353">
        <f t="shared" si="89"/>
        <v>0.9967191425370634</v>
      </c>
      <c r="R906" s="587"/>
      <c r="S906" s="589">
        <f>+(Q911-Q901)/10</f>
        <v>-2.8856565921886455E-6</v>
      </c>
      <c r="T906" s="562"/>
    </row>
    <row r="907" spans="1:20" ht="18.75" customHeight="1">
      <c r="A907" s="332"/>
      <c r="B907" s="332"/>
      <c r="C907" s="332"/>
      <c r="D907" s="332"/>
      <c r="E907" s="332"/>
      <c r="F907" s="332"/>
      <c r="G907" s="334"/>
      <c r="H907" s="338">
        <v>89.6</v>
      </c>
      <c r="I907" s="401">
        <v>0.83055999999999996</v>
      </c>
      <c r="J907" s="593"/>
      <c r="K907" s="331">
        <v>89.6</v>
      </c>
      <c r="L907" s="404">
        <v>0.81903000000000004</v>
      </c>
      <c r="M907" s="334"/>
      <c r="N907" s="332"/>
      <c r="O907" s="561"/>
      <c r="P907" s="352">
        <v>0.89600000000000002</v>
      </c>
      <c r="Q907" s="353">
        <f t="shared" si="89"/>
        <v>0.99671625688047116</v>
      </c>
      <c r="R907" s="587"/>
      <c r="S907" s="566"/>
      <c r="T907" s="562"/>
    </row>
    <row r="908" spans="1:20" ht="18.75" customHeight="1">
      <c r="A908" s="332"/>
      <c r="B908" s="332"/>
      <c r="C908" s="332"/>
      <c r="D908" s="332"/>
      <c r="E908" s="332"/>
      <c r="F908" s="332"/>
      <c r="G908" s="334"/>
      <c r="H908" s="338">
        <v>89.7</v>
      </c>
      <c r="I908" s="401">
        <v>0.83023999999999998</v>
      </c>
      <c r="J908" s="593"/>
      <c r="K908" s="331">
        <v>89.7</v>
      </c>
      <c r="L908" s="404">
        <v>0.81877</v>
      </c>
      <c r="M908" s="334"/>
      <c r="N908" s="332"/>
      <c r="O908" s="561"/>
      <c r="P908" s="352">
        <v>0.89700000000000002</v>
      </c>
      <c r="Q908" s="353">
        <f t="shared" si="89"/>
        <v>0.99671337122387893</v>
      </c>
      <c r="R908" s="587"/>
      <c r="S908" s="566"/>
      <c r="T908" s="562"/>
    </row>
    <row r="909" spans="1:20" ht="18.75" customHeight="1">
      <c r="A909" s="332"/>
      <c r="B909" s="332"/>
      <c r="C909" s="332"/>
      <c r="D909" s="332"/>
      <c r="E909" s="332"/>
      <c r="F909" s="332"/>
      <c r="G909" s="334"/>
      <c r="H909" s="338">
        <v>89.8</v>
      </c>
      <c r="I909" s="401">
        <v>0.82991000000000004</v>
      </c>
      <c r="J909" s="593"/>
      <c r="K909" s="331">
        <v>89.8</v>
      </c>
      <c r="L909" s="404">
        <v>0.81850000000000001</v>
      </c>
      <c r="M909" s="334"/>
      <c r="N909" s="332"/>
      <c r="O909" s="561"/>
      <c r="P909" s="352">
        <v>0.89800000000000002</v>
      </c>
      <c r="Q909" s="353">
        <f t="shared" si="89"/>
        <v>0.9967104855672867</v>
      </c>
      <c r="R909" s="587"/>
      <c r="S909" s="566"/>
      <c r="T909" s="562"/>
    </row>
    <row r="910" spans="1:20" ht="18.75" customHeight="1">
      <c r="A910" s="332"/>
      <c r="B910" s="332"/>
      <c r="C910" s="332"/>
      <c r="D910" s="332"/>
      <c r="E910" s="332"/>
      <c r="F910" s="332"/>
      <c r="G910" s="334"/>
      <c r="H910" s="338">
        <v>89.9</v>
      </c>
      <c r="I910" s="401">
        <v>0.82957999999999998</v>
      </c>
      <c r="J910" s="593"/>
      <c r="K910" s="331">
        <v>89.9</v>
      </c>
      <c r="L910" s="404">
        <v>0.81823999999999997</v>
      </c>
      <c r="M910" s="334"/>
      <c r="N910" s="332"/>
      <c r="O910" s="561"/>
      <c r="P910" s="352">
        <v>0.89900000000000002</v>
      </c>
      <c r="Q910" s="353">
        <f t="shared" si="89"/>
        <v>0.99670759991069446</v>
      </c>
      <c r="R910" s="587"/>
      <c r="S910" s="566"/>
      <c r="T910" s="562"/>
    </row>
    <row r="911" spans="1:20" ht="18.75" customHeight="1">
      <c r="A911" s="332"/>
      <c r="B911" s="332"/>
      <c r="C911" s="332"/>
      <c r="D911" s="332"/>
      <c r="E911" s="332"/>
      <c r="F911" s="332"/>
      <c r="G911" s="334"/>
      <c r="H911" s="337">
        <v>90</v>
      </c>
      <c r="I911" s="348">
        <v>0.82925000000000004</v>
      </c>
      <c r="J911" s="593"/>
      <c r="K911" s="330">
        <v>90</v>
      </c>
      <c r="L911" s="347">
        <v>0.81796999999999997</v>
      </c>
      <c r="M911" s="334"/>
      <c r="N911" s="332"/>
      <c r="O911" s="561"/>
      <c r="P911" s="350">
        <v>0.9</v>
      </c>
      <c r="Q911" s="354">
        <v>0.99670471425410267</v>
      </c>
      <c r="R911" s="587"/>
      <c r="S911" s="566"/>
      <c r="T911" s="562"/>
    </row>
    <row r="912" spans="1:20" ht="18.75" customHeight="1">
      <c r="A912" s="332"/>
      <c r="B912" s="332"/>
      <c r="C912" s="332"/>
      <c r="D912" s="332"/>
      <c r="E912" s="332"/>
      <c r="F912" s="332"/>
      <c r="G912" s="334"/>
      <c r="H912" s="338">
        <v>90.1</v>
      </c>
      <c r="I912" s="401">
        <v>0.82892999999999994</v>
      </c>
      <c r="J912" s="593"/>
      <c r="K912" s="331">
        <v>90.1</v>
      </c>
      <c r="L912" s="404">
        <v>0.81769999999999998</v>
      </c>
      <c r="M912" s="334"/>
      <c r="N912" s="332"/>
      <c r="O912" s="561"/>
      <c r="P912" s="352">
        <v>0.90100000000000002</v>
      </c>
      <c r="Q912" s="353">
        <f>+Q911+$S$916</f>
        <v>0.9966828765285225</v>
      </c>
      <c r="R912" s="587"/>
      <c r="S912" s="566"/>
      <c r="T912" s="562"/>
    </row>
    <row r="913" spans="1:20" ht="18.75" customHeight="1">
      <c r="A913" s="332"/>
      <c r="B913" s="332"/>
      <c r="C913" s="332"/>
      <c r="D913" s="332"/>
      <c r="E913" s="332"/>
      <c r="F913" s="332"/>
      <c r="G913" s="334"/>
      <c r="H913" s="338">
        <v>90.2</v>
      </c>
      <c r="I913" s="401">
        <v>0.82859000000000005</v>
      </c>
      <c r="J913" s="593"/>
      <c r="K913" s="331">
        <v>90.2</v>
      </c>
      <c r="L913" s="404">
        <v>0.81744000000000006</v>
      </c>
      <c r="M913" s="334"/>
      <c r="N913" s="332"/>
      <c r="O913" s="561"/>
      <c r="P913" s="352">
        <v>0.90200000000000002</v>
      </c>
      <c r="Q913" s="353">
        <f t="shared" ref="Q913:Q920" si="90">+Q912+$S$916</f>
        <v>0.99666103880294232</v>
      </c>
      <c r="R913" s="587"/>
      <c r="S913" s="566"/>
      <c r="T913" s="562"/>
    </row>
    <row r="914" spans="1:20" ht="18.75" customHeight="1">
      <c r="A914" s="332"/>
      <c r="B914" s="332"/>
      <c r="C914" s="332"/>
      <c r="D914" s="332"/>
      <c r="E914" s="332"/>
      <c r="F914" s="332"/>
      <c r="G914" s="334"/>
      <c r="H914" s="338">
        <v>90.3</v>
      </c>
      <c r="I914" s="401">
        <v>0.82826</v>
      </c>
      <c r="J914" s="593"/>
      <c r="K914" s="331">
        <v>90.3</v>
      </c>
      <c r="L914" s="404">
        <v>0.81716999999999995</v>
      </c>
      <c r="M914" s="334"/>
      <c r="N914" s="332"/>
      <c r="O914" s="561"/>
      <c r="P914" s="352">
        <v>0.90300000000000002</v>
      </c>
      <c r="Q914" s="353">
        <f t="shared" si="90"/>
        <v>0.99663920107736215</v>
      </c>
      <c r="R914" s="587"/>
      <c r="S914" s="566"/>
      <c r="T914" s="562"/>
    </row>
    <row r="915" spans="1:20" ht="18.75" customHeight="1">
      <c r="A915" s="332"/>
      <c r="B915" s="332"/>
      <c r="C915" s="332"/>
      <c r="D915" s="332"/>
      <c r="E915" s="332"/>
      <c r="F915" s="332"/>
      <c r="G915" s="334"/>
      <c r="H915" s="338">
        <v>90.4</v>
      </c>
      <c r="I915" s="401">
        <v>0.82791999999999999</v>
      </c>
      <c r="J915" s="593"/>
      <c r="K915" s="331">
        <v>90.4</v>
      </c>
      <c r="L915" s="404">
        <v>0.81689999999999996</v>
      </c>
      <c r="M915" s="334"/>
      <c r="N915" s="332"/>
      <c r="O915" s="561"/>
      <c r="P915" s="352">
        <v>0.90400000000000003</v>
      </c>
      <c r="Q915" s="353">
        <f t="shared" si="90"/>
        <v>0.99661736335178197</v>
      </c>
      <c r="R915" s="587"/>
      <c r="S915" s="566"/>
      <c r="T915" s="562"/>
    </row>
    <row r="916" spans="1:20" ht="18.75" customHeight="1">
      <c r="A916" s="332"/>
      <c r="B916" s="332"/>
      <c r="C916" s="332"/>
      <c r="D916" s="332"/>
      <c r="E916" s="332"/>
      <c r="F916" s="332"/>
      <c r="G916" s="334"/>
      <c r="H916" s="338">
        <v>90.5</v>
      </c>
      <c r="I916" s="401">
        <v>0.82759000000000005</v>
      </c>
      <c r="J916" s="593"/>
      <c r="K916" s="331">
        <v>90.5</v>
      </c>
      <c r="L916" s="404">
        <v>0.81664000000000003</v>
      </c>
      <c r="M916" s="334"/>
      <c r="N916" s="332"/>
      <c r="O916" s="561"/>
      <c r="P916" s="352">
        <v>0.90500000000000003</v>
      </c>
      <c r="Q916" s="353">
        <f t="shared" si="90"/>
        <v>0.99659552562620179</v>
      </c>
      <c r="R916" s="587"/>
      <c r="S916" s="589">
        <f>+(Q921-Q911)/10</f>
        <v>-2.1837725580220457E-5</v>
      </c>
      <c r="T916" s="562"/>
    </row>
    <row r="917" spans="1:20" ht="18.75" customHeight="1">
      <c r="A917" s="332"/>
      <c r="B917" s="332"/>
      <c r="C917" s="332"/>
      <c r="D917" s="332"/>
      <c r="E917" s="332"/>
      <c r="F917" s="332"/>
      <c r="G917" s="334"/>
      <c r="H917" s="338">
        <v>90.6</v>
      </c>
      <c r="I917" s="401">
        <v>0.82726</v>
      </c>
      <c r="J917" s="593"/>
      <c r="K917" s="331">
        <v>90.6</v>
      </c>
      <c r="L917" s="404">
        <v>0.81637000000000004</v>
      </c>
      <c r="M917" s="334"/>
      <c r="N917" s="332"/>
      <c r="O917" s="561"/>
      <c r="P917" s="352">
        <v>0.90600000000000003</v>
      </c>
      <c r="Q917" s="353">
        <f t="shared" si="90"/>
        <v>0.99657368790062162</v>
      </c>
      <c r="R917" s="587"/>
      <c r="S917" s="566"/>
      <c r="T917" s="562"/>
    </row>
    <row r="918" spans="1:20" ht="18.75" customHeight="1">
      <c r="A918" s="332"/>
      <c r="B918" s="332"/>
      <c r="C918" s="332"/>
      <c r="D918" s="332"/>
      <c r="E918" s="332"/>
      <c r="F918" s="332"/>
      <c r="G918" s="334"/>
      <c r="H918" s="338">
        <v>90.7</v>
      </c>
      <c r="I918" s="401">
        <v>0.82691999999999999</v>
      </c>
      <c r="J918" s="593"/>
      <c r="K918" s="331">
        <v>90.7</v>
      </c>
      <c r="L918" s="404">
        <v>0.81610000000000005</v>
      </c>
      <c r="M918" s="334"/>
      <c r="N918" s="332"/>
      <c r="O918" s="561"/>
      <c r="P918" s="352">
        <v>0.90700000000000003</v>
      </c>
      <c r="Q918" s="353">
        <f t="shared" si="90"/>
        <v>0.99655185017504144</v>
      </c>
      <c r="R918" s="587"/>
      <c r="S918" s="566"/>
      <c r="T918" s="562"/>
    </row>
    <row r="919" spans="1:20" ht="18.75" customHeight="1">
      <c r="A919" s="332"/>
      <c r="B919" s="332"/>
      <c r="C919" s="332"/>
      <c r="D919" s="332"/>
      <c r="E919" s="332"/>
      <c r="F919" s="332"/>
      <c r="G919" s="334"/>
      <c r="H919" s="338">
        <v>90.8</v>
      </c>
      <c r="I919" s="401">
        <v>0.82657999999999998</v>
      </c>
      <c r="J919" s="593"/>
      <c r="K919" s="331">
        <v>90.8</v>
      </c>
      <c r="L919" s="404">
        <v>0.81583000000000006</v>
      </c>
      <c r="M919" s="334"/>
      <c r="N919" s="332"/>
      <c r="O919" s="561"/>
      <c r="P919" s="352">
        <v>0.90800000000000003</v>
      </c>
      <c r="Q919" s="353">
        <f t="shared" si="90"/>
        <v>0.99653001244946127</v>
      </c>
      <c r="R919" s="587"/>
      <c r="S919" s="566"/>
      <c r="T919" s="562"/>
    </row>
    <row r="920" spans="1:20" ht="18.75" customHeight="1">
      <c r="A920" s="332"/>
      <c r="B920" s="332"/>
      <c r="C920" s="332"/>
      <c r="D920" s="332"/>
      <c r="E920" s="332"/>
      <c r="F920" s="332"/>
      <c r="G920" s="334"/>
      <c r="H920" s="338">
        <v>90.9</v>
      </c>
      <c r="I920" s="401">
        <v>0.82625000000000004</v>
      </c>
      <c r="J920" s="593"/>
      <c r="K920" s="331">
        <v>90.9</v>
      </c>
      <c r="L920" s="404">
        <v>0.81555999999999995</v>
      </c>
      <c r="M920" s="334"/>
      <c r="N920" s="332"/>
      <c r="O920" s="561"/>
      <c r="P920" s="352">
        <v>0.90900000000000003</v>
      </c>
      <c r="Q920" s="353">
        <f t="shared" si="90"/>
        <v>0.99650817472388109</v>
      </c>
      <c r="R920" s="587"/>
      <c r="S920" s="566"/>
      <c r="T920" s="562"/>
    </row>
    <row r="921" spans="1:20" ht="18.75" customHeight="1">
      <c r="A921" s="332"/>
      <c r="B921" s="332"/>
      <c r="C921" s="332"/>
      <c r="D921" s="332"/>
      <c r="E921" s="332"/>
      <c r="F921" s="332"/>
      <c r="G921" s="334"/>
      <c r="H921" s="337">
        <v>91</v>
      </c>
      <c r="I921" s="348">
        <v>0.82589999999999997</v>
      </c>
      <c r="J921" s="593"/>
      <c r="K921" s="330">
        <v>91</v>
      </c>
      <c r="L921" s="347">
        <v>0.81528999999999996</v>
      </c>
      <c r="M921" s="334"/>
      <c r="N921" s="332"/>
      <c r="O921" s="561"/>
      <c r="P921" s="350">
        <v>0.91</v>
      </c>
      <c r="Q921" s="354">
        <v>0.99648633699830047</v>
      </c>
      <c r="R921" s="587"/>
      <c r="S921" s="566"/>
      <c r="T921" s="562"/>
    </row>
    <row r="922" spans="1:20" ht="18.75" customHeight="1">
      <c r="A922" s="332"/>
      <c r="B922" s="332"/>
      <c r="C922" s="332"/>
      <c r="D922" s="332"/>
      <c r="E922" s="332"/>
      <c r="F922" s="332"/>
      <c r="G922" s="334"/>
      <c r="H922" s="338">
        <v>91.1</v>
      </c>
      <c r="I922" s="401">
        <v>0.82555999999999996</v>
      </c>
      <c r="J922" s="593"/>
      <c r="K922" s="331">
        <v>91.1</v>
      </c>
      <c r="L922" s="404">
        <v>0.81501999999999997</v>
      </c>
      <c r="M922" s="334"/>
      <c r="N922" s="332"/>
      <c r="O922" s="561"/>
      <c r="P922" s="352">
        <v>0.91100000000000003</v>
      </c>
      <c r="Q922" s="353">
        <f>+Q921+$S$926</f>
        <v>0.99646449927272029</v>
      </c>
      <c r="R922" s="587"/>
      <c r="S922" s="566"/>
      <c r="T922" s="562"/>
    </row>
    <row r="923" spans="1:20" ht="18.75" customHeight="1">
      <c r="A923" s="332"/>
      <c r="B923" s="332"/>
      <c r="C923" s="332"/>
      <c r="D923" s="332"/>
      <c r="E923" s="332"/>
      <c r="F923" s="332"/>
      <c r="G923" s="334"/>
      <c r="H923" s="338">
        <v>91.2</v>
      </c>
      <c r="I923" s="401">
        <v>0.82521999999999995</v>
      </c>
      <c r="J923" s="593"/>
      <c r="K923" s="331">
        <v>91.2</v>
      </c>
      <c r="L923" s="404">
        <v>0.81474999999999997</v>
      </c>
      <c r="M923" s="334"/>
      <c r="N923" s="332"/>
      <c r="O923" s="561"/>
      <c r="P923" s="352">
        <v>0.91200000000000003</v>
      </c>
      <c r="Q923" s="353">
        <f t="shared" ref="Q923:Q930" si="91">+Q922+$S$926</f>
        <v>0.99644266154714012</v>
      </c>
      <c r="R923" s="587"/>
      <c r="S923" s="566"/>
      <c r="T923" s="562"/>
    </row>
    <row r="924" spans="1:20" ht="18.75" customHeight="1">
      <c r="A924" s="332"/>
      <c r="B924" s="332"/>
      <c r="C924" s="332"/>
      <c r="D924" s="332"/>
      <c r="E924" s="332"/>
      <c r="F924" s="332"/>
      <c r="G924" s="334"/>
      <c r="H924" s="338">
        <v>91.3</v>
      </c>
      <c r="I924" s="401">
        <v>0.82487999999999995</v>
      </c>
      <c r="J924" s="593"/>
      <c r="K924" s="331">
        <v>91.3</v>
      </c>
      <c r="L924" s="404">
        <v>0.81447999999999998</v>
      </c>
      <c r="M924" s="334"/>
      <c r="N924" s="332"/>
      <c r="O924" s="561"/>
      <c r="P924" s="352">
        <v>0.91300000000000003</v>
      </c>
      <c r="Q924" s="353">
        <f t="shared" si="91"/>
        <v>0.99642082382155994</v>
      </c>
      <c r="R924" s="587"/>
      <c r="S924" s="566"/>
      <c r="T924" s="562"/>
    </row>
    <row r="925" spans="1:20" ht="18.75" customHeight="1">
      <c r="A925" s="332"/>
      <c r="B925" s="332"/>
      <c r="C925" s="332"/>
      <c r="D925" s="332"/>
      <c r="E925" s="332"/>
      <c r="F925" s="332"/>
      <c r="G925" s="334"/>
      <c r="H925" s="338">
        <v>91.4</v>
      </c>
      <c r="I925" s="401">
        <v>0.82452999999999999</v>
      </c>
      <c r="J925" s="593"/>
      <c r="K925" s="331">
        <v>91.4</v>
      </c>
      <c r="L925" s="404">
        <v>0.81420999999999999</v>
      </c>
      <c r="M925" s="334"/>
      <c r="N925" s="332"/>
      <c r="O925" s="561"/>
      <c r="P925" s="352">
        <v>0.91400000000000003</v>
      </c>
      <c r="Q925" s="353">
        <f t="shared" si="91"/>
        <v>0.99639898609597977</v>
      </c>
      <c r="R925" s="587"/>
      <c r="S925" s="566"/>
      <c r="T925" s="562"/>
    </row>
    <row r="926" spans="1:20" ht="18.75" customHeight="1">
      <c r="A926" s="332"/>
      <c r="B926" s="332"/>
      <c r="C926" s="332"/>
      <c r="D926" s="332"/>
      <c r="E926" s="332"/>
      <c r="F926" s="332"/>
      <c r="G926" s="334"/>
      <c r="H926" s="338">
        <v>91.5</v>
      </c>
      <c r="I926" s="401">
        <v>0.82418999999999998</v>
      </c>
      <c r="J926" s="593"/>
      <c r="K926" s="331">
        <v>91.5</v>
      </c>
      <c r="L926" s="404">
        <v>0.81394</v>
      </c>
      <c r="M926" s="334"/>
      <c r="N926" s="332"/>
      <c r="O926" s="561"/>
      <c r="P926" s="352">
        <v>0.91500000000000004</v>
      </c>
      <c r="Q926" s="353">
        <f t="shared" si="91"/>
        <v>0.99637714837039959</v>
      </c>
      <c r="R926" s="587"/>
      <c r="S926" s="589">
        <f>+(Q931-Q921)/10</f>
        <v>-2.1837725580220457E-5</v>
      </c>
      <c r="T926" s="562"/>
    </row>
    <row r="927" spans="1:20" ht="18.75" customHeight="1">
      <c r="A927" s="332"/>
      <c r="B927" s="332"/>
      <c r="C927" s="332"/>
      <c r="D927" s="332"/>
      <c r="E927" s="332"/>
      <c r="F927" s="332"/>
      <c r="G927" s="334"/>
      <c r="H927" s="338">
        <v>91.6</v>
      </c>
      <c r="I927" s="401">
        <v>0.82384000000000002</v>
      </c>
      <c r="J927" s="593"/>
      <c r="K927" s="331">
        <v>91.6</v>
      </c>
      <c r="L927" s="404">
        <v>0.81366000000000005</v>
      </c>
      <c r="M927" s="334"/>
      <c r="N927" s="332"/>
      <c r="O927" s="561"/>
      <c r="P927" s="352">
        <v>0.91600000000000004</v>
      </c>
      <c r="Q927" s="353">
        <f t="shared" si="91"/>
        <v>0.99635531064481941</v>
      </c>
      <c r="R927" s="587"/>
      <c r="S927" s="566"/>
      <c r="T927" s="562"/>
    </row>
    <row r="928" spans="1:20" ht="18.75" customHeight="1">
      <c r="A928" s="332"/>
      <c r="B928" s="332"/>
      <c r="C928" s="332"/>
      <c r="D928" s="332"/>
      <c r="E928" s="332"/>
      <c r="F928" s="332"/>
      <c r="G928" s="334"/>
      <c r="H928" s="338">
        <v>91.7</v>
      </c>
      <c r="I928" s="401">
        <v>0.82350000000000001</v>
      </c>
      <c r="J928" s="593"/>
      <c r="K928" s="331">
        <v>91.7</v>
      </c>
      <c r="L928" s="404">
        <v>0.81338999999999995</v>
      </c>
      <c r="M928" s="334"/>
      <c r="N928" s="332"/>
      <c r="O928" s="561"/>
      <c r="P928" s="352">
        <v>0.91700000000000004</v>
      </c>
      <c r="Q928" s="353">
        <f t="shared" si="91"/>
        <v>0.99633347291923924</v>
      </c>
      <c r="R928" s="587"/>
      <c r="S928" s="566"/>
      <c r="T928" s="562"/>
    </row>
    <row r="929" spans="1:20" ht="18.75" customHeight="1">
      <c r="A929" s="332"/>
      <c r="B929" s="332"/>
      <c r="C929" s="332"/>
      <c r="D929" s="332"/>
      <c r="E929" s="332"/>
      <c r="F929" s="332"/>
      <c r="G929" s="334"/>
      <c r="H929" s="338">
        <v>91.8</v>
      </c>
      <c r="I929" s="401">
        <v>0.82315000000000005</v>
      </c>
      <c r="J929" s="593"/>
      <c r="K929" s="331">
        <v>91.8</v>
      </c>
      <c r="L929" s="404">
        <v>0.81311999999999995</v>
      </c>
      <c r="M929" s="334"/>
      <c r="N929" s="332"/>
      <c r="O929" s="561"/>
      <c r="P929" s="352">
        <v>0.91800000000000004</v>
      </c>
      <c r="Q929" s="353">
        <f t="shared" si="91"/>
        <v>0.99631163519365906</v>
      </c>
      <c r="R929" s="587"/>
      <c r="S929" s="566"/>
      <c r="T929" s="562"/>
    </row>
    <row r="930" spans="1:20" ht="18.75" customHeight="1">
      <c r="A930" s="332"/>
      <c r="B930" s="332"/>
      <c r="C930" s="332"/>
      <c r="D930" s="332"/>
      <c r="E930" s="332"/>
      <c r="F930" s="332"/>
      <c r="G930" s="334"/>
      <c r="H930" s="338">
        <v>91.9</v>
      </c>
      <c r="I930" s="401">
        <v>0.82281000000000004</v>
      </c>
      <c r="J930" s="593"/>
      <c r="K930" s="331">
        <v>91.9</v>
      </c>
      <c r="L930" s="404">
        <v>0.81284999999999996</v>
      </c>
      <c r="M930" s="334"/>
      <c r="N930" s="332"/>
      <c r="O930" s="561"/>
      <c r="P930" s="352">
        <v>0.91900000000000004</v>
      </c>
      <c r="Q930" s="353">
        <f t="shared" si="91"/>
        <v>0.99628979746807889</v>
      </c>
      <c r="R930" s="587"/>
      <c r="S930" s="566"/>
      <c r="T930" s="562"/>
    </row>
    <row r="931" spans="1:20" ht="18.75" customHeight="1">
      <c r="A931" s="332"/>
      <c r="B931" s="332"/>
      <c r="C931" s="332"/>
      <c r="D931" s="332"/>
      <c r="E931" s="332"/>
      <c r="F931" s="332"/>
      <c r="G931" s="334"/>
      <c r="H931" s="337">
        <v>92</v>
      </c>
      <c r="I931" s="348">
        <v>0.82245999999999997</v>
      </c>
      <c r="J931" s="593"/>
      <c r="K931" s="330">
        <v>92</v>
      </c>
      <c r="L931" s="347">
        <v>0.81257000000000001</v>
      </c>
      <c r="M931" s="334"/>
      <c r="N931" s="332"/>
      <c r="O931" s="561"/>
      <c r="P931" s="350">
        <v>0.92</v>
      </c>
      <c r="Q931" s="354">
        <v>0.99626795974249827</v>
      </c>
      <c r="R931" s="587"/>
      <c r="S931" s="566"/>
      <c r="T931" s="562"/>
    </row>
    <row r="932" spans="1:20" ht="18.75" customHeight="1">
      <c r="A932" s="332"/>
      <c r="B932" s="332"/>
      <c r="C932" s="332"/>
      <c r="D932" s="332"/>
      <c r="E932" s="332"/>
      <c r="F932" s="332"/>
      <c r="G932" s="334"/>
      <c r="H932" s="338">
        <v>92.1</v>
      </c>
      <c r="I932" s="401">
        <v>0.82211999999999996</v>
      </c>
      <c r="J932" s="593"/>
      <c r="K932" s="331">
        <v>92.1</v>
      </c>
      <c r="L932" s="404">
        <v>0.81230000000000002</v>
      </c>
      <c r="M932" s="334"/>
      <c r="N932" s="332"/>
      <c r="O932" s="561"/>
      <c r="P932" s="352">
        <v>0.92100000000000004</v>
      </c>
      <c r="Q932" s="353">
        <f>+Q931+$S$936</f>
        <v>0.99624705989777318</v>
      </c>
      <c r="R932" s="587"/>
      <c r="S932" s="566"/>
      <c r="T932" s="562"/>
    </row>
    <row r="933" spans="1:20" ht="18.75" customHeight="1">
      <c r="A933" s="332"/>
      <c r="B933" s="332"/>
      <c r="C933" s="332"/>
      <c r="D933" s="332"/>
      <c r="E933" s="332"/>
      <c r="F933" s="332"/>
      <c r="G933" s="334"/>
      <c r="H933" s="338">
        <v>92.2</v>
      </c>
      <c r="I933" s="401">
        <v>0.82177</v>
      </c>
      <c r="J933" s="593"/>
      <c r="K933" s="331">
        <v>92.2</v>
      </c>
      <c r="L933" s="404">
        <v>0.81203000000000003</v>
      </c>
      <c r="M933" s="334"/>
      <c r="N933" s="332"/>
      <c r="O933" s="561"/>
      <c r="P933" s="352">
        <v>0.92200000000000004</v>
      </c>
      <c r="Q933" s="353">
        <f t="shared" ref="Q933:Q940" si="92">+Q932+$S$936</f>
        <v>0.99622616005304809</v>
      </c>
      <c r="R933" s="587"/>
      <c r="S933" s="566"/>
      <c r="T933" s="562"/>
    </row>
    <row r="934" spans="1:20" ht="18.75" customHeight="1">
      <c r="A934" s="332"/>
      <c r="B934" s="332"/>
      <c r="C934" s="332"/>
      <c r="D934" s="332"/>
      <c r="E934" s="332"/>
      <c r="F934" s="332"/>
      <c r="G934" s="334"/>
      <c r="H934" s="338">
        <v>92.3</v>
      </c>
      <c r="I934" s="401">
        <v>0.82140999999999997</v>
      </c>
      <c r="J934" s="593"/>
      <c r="K934" s="331">
        <v>92.3</v>
      </c>
      <c r="L934" s="404">
        <v>0.81174999999999997</v>
      </c>
      <c r="M934" s="334"/>
      <c r="N934" s="332"/>
      <c r="O934" s="561"/>
      <c r="P934" s="352">
        <v>0.92300000000000004</v>
      </c>
      <c r="Q934" s="353">
        <f t="shared" si="92"/>
        <v>0.99620526020832301</v>
      </c>
      <c r="R934" s="587"/>
      <c r="S934" s="566"/>
      <c r="T934" s="562"/>
    </row>
    <row r="935" spans="1:20" ht="18.75" customHeight="1">
      <c r="A935" s="332"/>
      <c r="B935" s="332"/>
      <c r="C935" s="332"/>
      <c r="D935" s="332"/>
      <c r="E935" s="332"/>
      <c r="F935" s="332"/>
      <c r="G935" s="334"/>
      <c r="H935" s="338">
        <v>92.4</v>
      </c>
      <c r="I935" s="401">
        <v>0.82106000000000001</v>
      </c>
      <c r="J935" s="593"/>
      <c r="K935" s="331">
        <v>92.4</v>
      </c>
      <c r="L935" s="404">
        <v>0.81147999999999998</v>
      </c>
      <c r="M935" s="334"/>
      <c r="N935" s="332"/>
      <c r="O935" s="561"/>
      <c r="P935" s="352">
        <v>0.92400000000000004</v>
      </c>
      <c r="Q935" s="353">
        <f t="shared" si="92"/>
        <v>0.99618436036359792</v>
      </c>
      <c r="R935" s="587"/>
      <c r="S935" s="566"/>
      <c r="T935" s="562"/>
    </row>
    <row r="936" spans="1:20" ht="18.75" customHeight="1">
      <c r="A936" s="332"/>
      <c r="B936" s="332"/>
      <c r="C936" s="332"/>
      <c r="D936" s="332"/>
      <c r="E936" s="332"/>
      <c r="F936" s="332"/>
      <c r="G936" s="334"/>
      <c r="H936" s="338">
        <v>92.5</v>
      </c>
      <c r="I936" s="401">
        <v>0.82071000000000005</v>
      </c>
      <c r="J936" s="593"/>
      <c r="K936" s="331">
        <v>92.5</v>
      </c>
      <c r="L936" s="404">
        <v>0.81120000000000003</v>
      </c>
      <c r="M936" s="334"/>
      <c r="N936" s="332"/>
      <c r="O936" s="561"/>
      <c r="P936" s="352">
        <v>0.92500000000000004</v>
      </c>
      <c r="Q936" s="353">
        <f t="shared" si="92"/>
        <v>0.99616346051887283</v>
      </c>
      <c r="R936" s="587"/>
      <c r="S936" s="589">
        <f>+(Q941-Q931)/10</f>
        <v>-2.0899844725097428E-5</v>
      </c>
      <c r="T936" s="562"/>
    </row>
    <row r="937" spans="1:20" ht="18.75" customHeight="1">
      <c r="A937" s="332"/>
      <c r="B937" s="332"/>
      <c r="C937" s="332"/>
      <c r="D937" s="332"/>
      <c r="E937" s="332"/>
      <c r="F937" s="332"/>
      <c r="G937" s="334"/>
      <c r="H937" s="338">
        <v>92.6</v>
      </c>
      <c r="I937" s="401">
        <v>0.82035000000000002</v>
      </c>
      <c r="J937" s="593"/>
      <c r="K937" s="331">
        <v>92.6</v>
      </c>
      <c r="L937" s="404">
        <v>0.81093000000000004</v>
      </c>
      <c r="M937" s="334"/>
      <c r="N937" s="332"/>
      <c r="O937" s="561"/>
      <c r="P937" s="352">
        <v>0.92600000000000005</v>
      </c>
      <c r="Q937" s="353">
        <f t="shared" si="92"/>
        <v>0.99614256067414775</v>
      </c>
      <c r="R937" s="587"/>
      <c r="S937" s="566"/>
      <c r="T937" s="562"/>
    </row>
    <row r="938" spans="1:20" ht="18.75" customHeight="1">
      <c r="A938" s="332"/>
      <c r="B938" s="332"/>
      <c r="C938" s="332"/>
      <c r="D938" s="332"/>
      <c r="E938" s="332"/>
      <c r="F938" s="332"/>
      <c r="G938" s="334"/>
      <c r="H938" s="338">
        <v>92.7</v>
      </c>
      <c r="I938" s="401">
        <v>0.82</v>
      </c>
      <c r="J938" s="593"/>
      <c r="K938" s="331">
        <v>92.7</v>
      </c>
      <c r="L938" s="404">
        <v>0.81066000000000005</v>
      </c>
      <c r="M938" s="334"/>
      <c r="N938" s="332"/>
      <c r="O938" s="561"/>
      <c r="P938" s="352">
        <v>0.92700000000000005</v>
      </c>
      <c r="Q938" s="353">
        <f t="shared" si="92"/>
        <v>0.99612166082942266</v>
      </c>
      <c r="R938" s="587"/>
      <c r="S938" s="566"/>
      <c r="T938" s="562"/>
    </row>
    <row r="939" spans="1:20" ht="18.75" customHeight="1">
      <c r="A939" s="332"/>
      <c r="B939" s="332"/>
      <c r="C939" s="332"/>
      <c r="D939" s="332"/>
      <c r="E939" s="332"/>
      <c r="F939" s="332"/>
      <c r="G939" s="334"/>
      <c r="H939" s="338">
        <v>92.8</v>
      </c>
      <c r="I939" s="401">
        <v>0.81964000000000004</v>
      </c>
      <c r="J939" s="593"/>
      <c r="K939" s="331">
        <v>92.8</v>
      </c>
      <c r="L939" s="404">
        <v>0.81037999999999999</v>
      </c>
      <c r="M939" s="334"/>
      <c r="N939" s="332"/>
      <c r="O939" s="561"/>
      <c r="P939" s="352">
        <v>0.92800000000000005</v>
      </c>
      <c r="Q939" s="353">
        <f t="shared" si="92"/>
        <v>0.99610076098469758</v>
      </c>
      <c r="R939" s="587"/>
      <c r="S939" s="566"/>
      <c r="T939" s="562"/>
    </row>
    <row r="940" spans="1:20" ht="18.75" customHeight="1">
      <c r="A940" s="332"/>
      <c r="B940" s="332"/>
      <c r="C940" s="332"/>
      <c r="D940" s="332"/>
      <c r="E940" s="332"/>
      <c r="F940" s="332"/>
      <c r="G940" s="334"/>
      <c r="H940" s="338">
        <v>92.9</v>
      </c>
      <c r="I940" s="401">
        <v>0.81928999999999996</v>
      </c>
      <c r="J940" s="593"/>
      <c r="K940" s="331">
        <v>92.9</v>
      </c>
      <c r="L940" s="404">
        <v>0.81010000000000004</v>
      </c>
      <c r="M940" s="334"/>
      <c r="N940" s="332"/>
      <c r="O940" s="561"/>
      <c r="P940" s="352">
        <v>0.92900000000000005</v>
      </c>
      <c r="Q940" s="353">
        <f t="shared" si="92"/>
        <v>0.99607986113997249</v>
      </c>
      <c r="R940" s="587"/>
      <c r="S940" s="566"/>
      <c r="T940" s="562"/>
    </row>
    <row r="941" spans="1:20" ht="18.75" customHeight="1">
      <c r="A941" s="332"/>
      <c r="B941" s="332"/>
      <c r="C941" s="332"/>
      <c r="D941" s="332"/>
      <c r="E941" s="332"/>
      <c r="F941" s="332"/>
      <c r="G941" s="334"/>
      <c r="H941" s="337">
        <v>93</v>
      </c>
      <c r="I941" s="348">
        <v>0.81893000000000005</v>
      </c>
      <c r="J941" s="593"/>
      <c r="K941" s="330">
        <v>93</v>
      </c>
      <c r="L941" s="347">
        <v>0.80983000000000005</v>
      </c>
      <c r="M941" s="334"/>
      <c r="N941" s="332"/>
      <c r="O941" s="561"/>
      <c r="P941" s="350">
        <v>0.93</v>
      </c>
      <c r="Q941" s="354">
        <v>0.99605896129524729</v>
      </c>
      <c r="R941" s="587"/>
      <c r="S941" s="566"/>
      <c r="T941" s="562"/>
    </row>
    <row r="942" spans="1:20" ht="18.75" customHeight="1">
      <c r="A942" s="332"/>
      <c r="B942" s="332"/>
      <c r="C942" s="332"/>
      <c r="D942" s="332"/>
      <c r="E942" s="332"/>
      <c r="F942" s="332"/>
      <c r="G942" s="334"/>
      <c r="H942" s="338">
        <v>93.1</v>
      </c>
      <c r="I942" s="401">
        <v>0.81855999999999995</v>
      </c>
      <c r="J942" s="593"/>
      <c r="K942" s="331">
        <v>93.1</v>
      </c>
      <c r="L942" s="404">
        <v>0.80954999999999999</v>
      </c>
      <c r="M942" s="334"/>
      <c r="N942" s="332"/>
      <c r="O942" s="561"/>
      <c r="P942" s="352">
        <v>0.93100000000000005</v>
      </c>
      <c r="Q942" s="353">
        <f>+Q941+$S$946</f>
        <v>0.99603899933137729</v>
      </c>
      <c r="R942" s="587"/>
      <c r="S942" s="566"/>
      <c r="T942" s="562"/>
    </row>
    <row r="943" spans="1:20" ht="18.75" customHeight="1">
      <c r="A943" s="332"/>
      <c r="B943" s="332"/>
      <c r="C943" s="332"/>
      <c r="D943" s="332"/>
      <c r="E943" s="332"/>
      <c r="F943" s="332"/>
      <c r="G943" s="334"/>
      <c r="H943" s="338">
        <v>93.2</v>
      </c>
      <c r="I943" s="401">
        <v>0.81820999999999999</v>
      </c>
      <c r="J943" s="593"/>
      <c r="K943" s="331">
        <v>93.2</v>
      </c>
      <c r="L943" s="404">
        <v>0.80928</v>
      </c>
      <c r="M943" s="334"/>
      <c r="N943" s="332"/>
      <c r="O943" s="561"/>
      <c r="P943" s="352">
        <v>0.93200000000000005</v>
      </c>
      <c r="Q943" s="353">
        <f t="shared" ref="Q943:Q950" si="93">+Q942+$S$946</f>
        <v>0.9960190373675073</v>
      </c>
      <c r="R943" s="587"/>
      <c r="S943" s="566"/>
      <c r="T943" s="562"/>
    </row>
    <row r="944" spans="1:20" ht="18.75" customHeight="1">
      <c r="A944" s="332"/>
      <c r="B944" s="332"/>
      <c r="C944" s="332"/>
      <c r="D944" s="332"/>
      <c r="E944" s="332"/>
      <c r="F944" s="332"/>
      <c r="G944" s="334"/>
      <c r="H944" s="338">
        <v>93.3</v>
      </c>
      <c r="I944" s="401">
        <v>0.81784000000000001</v>
      </c>
      <c r="J944" s="593"/>
      <c r="K944" s="331">
        <v>93.3</v>
      </c>
      <c r="L944" s="404">
        <v>0.80900000000000005</v>
      </c>
      <c r="M944" s="334"/>
      <c r="N944" s="332"/>
      <c r="O944" s="561"/>
      <c r="P944" s="352">
        <v>0.93300000000000005</v>
      </c>
      <c r="Q944" s="353">
        <f t="shared" si="93"/>
        <v>0.9959990754036373</v>
      </c>
      <c r="R944" s="587"/>
      <c r="S944" s="566"/>
      <c r="T944" s="562"/>
    </row>
    <row r="945" spans="1:20" ht="18.75" customHeight="1">
      <c r="A945" s="332"/>
      <c r="B945" s="332"/>
      <c r="C945" s="332"/>
      <c r="D945" s="332"/>
      <c r="E945" s="332"/>
      <c r="F945" s="332"/>
      <c r="G945" s="334"/>
      <c r="H945" s="338">
        <v>93.4</v>
      </c>
      <c r="I945" s="401">
        <v>0.81747999999999998</v>
      </c>
      <c r="J945" s="593"/>
      <c r="K945" s="331">
        <v>93.4</v>
      </c>
      <c r="L945" s="404">
        <v>0.80871999999999999</v>
      </c>
      <c r="M945" s="334"/>
      <c r="N945" s="332"/>
      <c r="O945" s="561"/>
      <c r="P945" s="352">
        <v>0.93400000000000005</v>
      </c>
      <c r="Q945" s="353">
        <f t="shared" si="93"/>
        <v>0.99597911343976731</v>
      </c>
      <c r="R945" s="587"/>
      <c r="S945" s="566"/>
      <c r="T945" s="562"/>
    </row>
    <row r="946" spans="1:20" ht="18.75" customHeight="1">
      <c r="A946" s="332"/>
      <c r="B946" s="332"/>
      <c r="C946" s="332"/>
      <c r="D946" s="332"/>
      <c r="E946" s="332"/>
      <c r="F946" s="332"/>
      <c r="G946" s="334"/>
      <c r="H946" s="338">
        <v>93.5</v>
      </c>
      <c r="I946" s="401">
        <v>0.81711</v>
      </c>
      <c r="J946" s="593"/>
      <c r="K946" s="331">
        <v>93.5</v>
      </c>
      <c r="L946" s="404">
        <v>0.80844000000000005</v>
      </c>
      <c r="M946" s="334"/>
      <c r="N946" s="332"/>
      <c r="O946" s="561"/>
      <c r="P946" s="352">
        <v>0.93500000000000005</v>
      </c>
      <c r="Q946" s="353">
        <f t="shared" si="93"/>
        <v>0.99595915147589731</v>
      </c>
      <c r="R946" s="587"/>
      <c r="S946" s="589">
        <f>+(Q951-Q941)/10</f>
        <v>-1.9961963869996602E-5</v>
      </c>
      <c r="T946" s="562"/>
    </row>
    <row r="947" spans="1:20" ht="18.75" customHeight="1">
      <c r="A947" s="332"/>
      <c r="B947" s="332"/>
      <c r="C947" s="332"/>
      <c r="D947" s="332"/>
      <c r="E947" s="332"/>
      <c r="F947" s="332"/>
      <c r="G947" s="334"/>
      <c r="H947" s="338">
        <v>93.6</v>
      </c>
      <c r="I947" s="401">
        <v>0.81674999999999998</v>
      </c>
      <c r="J947" s="593"/>
      <c r="K947" s="331">
        <v>93.6</v>
      </c>
      <c r="L947" s="404">
        <v>0.80817000000000005</v>
      </c>
      <c r="M947" s="334"/>
      <c r="N947" s="332"/>
      <c r="O947" s="561"/>
      <c r="P947" s="352">
        <v>0.93600000000000005</v>
      </c>
      <c r="Q947" s="353">
        <f t="shared" si="93"/>
        <v>0.99593918951202731</v>
      </c>
      <c r="R947" s="587"/>
      <c r="S947" s="566"/>
      <c r="T947" s="562"/>
    </row>
    <row r="948" spans="1:20" ht="18.75" customHeight="1">
      <c r="A948" s="332"/>
      <c r="B948" s="332"/>
      <c r="C948" s="332"/>
      <c r="D948" s="332"/>
      <c r="E948" s="332"/>
      <c r="F948" s="332"/>
      <c r="G948" s="334"/>
      <c r="H948" s="338">
        <v>93.7</v>
      </c>
      <c r="I948" s="401">
        <v>0.81637999999999999</v>
      </c>
      <c r="J948" s="593"/>
      <c r="K948" s="331">
        <v>93.7</v>
      </c>
      <c r="L948" s="404">
        <v>0.80789</v>
      </c>
      <c r="M948" s="334"/>
      <c r="N948" s="332"/>
      <c r="O948" s="561"/>
      <c r="P948" s="352">
        <v>0.93700000000000006</v>
      </c>
      <c r="Q948" s="353">
        <f t="shared" si="93"/>
        <v>0.99591922754815732</v>
      </c>
      <c r="R948" s="587"/>
      <c r="S948" s="566"/>
      <c r="T948" s="562"/>
    </row>
    <row r="949" spans="1:20" ht="18.75" customHeight="1">
      <c r="A949" s="332"/>
      <c r="B949" s="332"/>
      <c r="C949" s="332"/>
      <c r="D949" s="332"/>
      <c r="E949" s="332"/>
      <c r="F949" s="332"/>
      <c r="G949" s="334"/>
      <c r="H949" s="338">
        <v>93.8</v>
      </c>
      <c r="I949" s="401">
        <v>0.81601000000000001</v>
      </c>
      <c r="J949" s="593"/>
      <c r="K949" s="331">
        <v>93.8</v>
      </c>
      <c r="L949" s="404">
        <v>0.80761000000000005</v>
      </c>
      <c r="M949" s="334"/>
      <c r="N949" s="332"/>
      <c r="O949" s="561"/>
      <c r="P949" s="352">
        <v>0.93799999999999994</v>
      </c>
      <c r="Q949" s="353">
        <f t="shared" si="93"/>
        <v>0.99589926558428732</v>
      </c>
      <c r="R949" s="587"/>
      <c r="S949" s="566"/>
      <c r="T949" s="562"/>
    </row>
    <row r="950" spans="1:20" ht="18.75" customHeight="1">
      <c r="A950" s="332"/>
      <c r="B950" s="332"/>
      <c r="C950" s="332"/>
      <c r="D950" s="332"/>
      <c r="E950" s="332"/>
      <c r="F950" s="332"/>
      <c r="G950" s="334"/>
      <c r="H950" s="338">
        <v>93.9</v>
      </c>
      <c r="I950" s="401">
        <v>0.81562999999999997</v>
      </c>
      <c r="J950" s="593"/>
      <c r="K950" s="331">
        <v>93.9</v>
      </c>
      <c r="L950" s="404">
        <v>0.80732999999999999</v>
      </c>
      <c r="M950" s="334"/>
      <c r="N950" s="332"/>
      <c r="O950" s="561"/>
      <c r="P950" s="352">
        <v>0.93899999999999995</v>
      </c>
      <c r="Q950" s="353">
        <f t="shared" si="93"/>
        <v>0.99587930362041732</v>
      </c>
      <c r="R950" s="587"/>
      <c r="S950" s="566"/>
      <c r="T950" s="562"/>
    </row>
    <row r="951" spans="1:20" ht="18.75" customHeight="1">
      <c r="A951" s="332"/>
      <c r="B951" s="332"/>
      <c r="C951" s="332"/>
      <c r="D951" s="332"/>
      <c r="E951" s="332"/>
      <c r="F951" s="332"/>
      <c r="G951" s="334"/>
      <c r="H951" s="337">
        <v>94</v>
      </c>
      <c r="I951" s="348">
        <v>0.81525999999999998</v>
      </c>
      <c r="J951" s="593"/>
      <c r="K951" s="330">
        <v>94</v>
      </c>
      <c r="L951" s="347">
        <v>0.80705000000000005</v>
      </c>
      <c r="M951" s="334"/>
      <c r="N951" s="332"/>
      <c r="O951" s="561"/>
      <c r="P951" s="350">
        <v>0.94</v>
      </c>
      <c r="Q951" s="354">
        <v>0.99585934165654733</v>
      </c>
      <c r="R951" s="587"/>
      <c r="S951" s="566"/>
      <c r="T951" s="562"/>
    </row>
    <row r="952" spans="1:20" ht="18.75" customHeight="1">
      <c r="A952" s="332"/>
      <c r="B952" s="332"/>
      <c r="C952" s="332"/>
      <c r="D952" s="332"/>
      <c r="E952" s="332"/>
      <c r="F952" s="332"/>
      <c r="G952" s="334"/>
      <c r="H952" s="338">
        <v>94.1</v>
      </c>
      <c r="I952" s="401">
        <v>0.81488000000000005</v>
      </c>
      <c r="J952" s="593"/>
      <c r="K952" s="331">
        <v>94.1</v>
      </c>
      <c r="L952" s="404">
        <v>0.80676999999999999</v>
      </c>
      <c r="M952" s="334"/>
      <c r="N952" s="332"/>
      <c r="O952" s="561"/>
      <c r="P952" s="352">
        <v>0.94099999999999995</v>
      </c>
      <c r="Q952" s="353">
        <f>+Q951+$S$956</f>
        <v>0.99333342249089251</v>
      </c>
      <c r="R952" s="587"/>
      <c r="S952" s="566"/>
      <c r="T952" s="562"/>
    </row>
    <row r="953" spans="1:20" ht="18.75" customHeight="1">
      <c r="A953" s="332"/>
      <c r="B953" s="332"/>
      <c r="C953" s="332"/>
      <c r="D953" s="332"/>
      <c r="E953" s="332"/>
      <c r="F953" s="332"/>
      <c r="G953" s="334"/>
      <c r="H953" s="338">
        <v>94.2</v>
      </c>
      <c r="I953" s="401">
        <v>0.81450999999999996</v>
      </c>
      <c r="J953" s="593"/>
      <c r="K953" s="331">
        <v>94.2</v>
      </c>
      <c r="L953" s="404">
        <v>0.80649000000000004</v>
      </c>
      <c r="M953" s="334"/>
      <c r="N953" s="332"/>
      <c r="O953" s="561"/>
      <c r="P953" s="352">
        <v>0.94199999999999995</v>
      </c>
      <c r="Q953" s="353">
        <f t="shared" ref="Q953:Q960" si="94">+Q952+$S$956</f>
        <v>0.9908075033252377</v>
      </c>
      <c r="R953" s="587"/>
      <c r="S953" s="566"/>
      <c r="T953" s="562"/>
    </row>
    <row r="954" spans="1:20" ht="18.75" customHeight="1">
      <c r="A954" s="332"/>
      <c r="B954" s="332"/>
      <c r="C954" s="332"/>
      <c r="D954" s="332"/>
      <c r="E954" s="332"/>
      <c r="F954" s="332"/>
      <c r="G954" s="334"/>
      <c r="H954" s="338">
        <v>94.3</v>
      </c>
      <c r="I954" s="401">
        <v>0.81413000000000002</v>
      </c>
      <c r="J954" s="593"/>
      <c r="K954" s="331">
        <v>94.3</v>
      </c>
      <c r="L954" s="404">
        <v>0.80620999999999998</v>
      </c>
      <c r="M954" s="334"/>
      <c r="N954" s="332"/>
      <c r="O954" s="561"/>
      <c r="P954" s="352">
        <v>0.94299999999999995</v>
      </c>
      <c r="Q954" s="353">
        <f t="shared" si="94"/>
        <v>0.98828158415958289</v>
      </c>
      <c r="R954" s="587"/>
      <c r="S954" s="566"/>
      <c r="T954" s="562"/>
    </row>
    <row r="955" spans="1:20" ht="18.75" customHeight="1">
      <c r="A955" s="332"/>
      <c r="B955" s="332"/>
      <c r="C955" s="332"/>
      <c r="D955" s="332"/>
      <c r="E955" s="332"/>
      <c r="F955" s="332"/>
      <c r="G955" s="334"/>
      <c r="H955" s="338">
        <v>94.4</v>
      </c>
      <c r="I955" s="401">
        <v>0.81374999999999997</v>
      </c>
      <c r="J955" s="593"/>
      <c r="K955" s="331">
        <v>94.4</v>
      </c>
      <c r="L955" s="404">
        <v>0.80593000000000004</v>
      </c>
      <c r="M955" s="334"/>
      <c r="N955" s="332"/>
      <c r="O955" s="561"/>
      <c r="P955" s="352">
        <v>0.94399999999999995</v>
      </c>
      <c r="Q955" s="353">
        <f t="shared" si="94"/>
        <v>0.98575566499392808</v>
      </c>
      <c r="R955" s="587"/>
      <c r="S955" s="566"/>
      <c r="T955" s="562"/>
    </row>
    <row r="956" spans="1:20" ht="18.75" customHeight="1">
      <c r="A956" s="332"/>
      <c r="B956" s="332"/>
      <c r="C956" s="332"/>
      <c r="D956" s="332"/>
      <c r="E956" s="332"/>
      <c r="F956" s="332"/>
      <c r="G956" s="334"/>
      <c r="H956" s="338">
        <v>94.5</v>
      </c>
      <c r="I956" s="401">
        <v>0.81337000000000004</v>
      </c>
      <c r="J956" s="593"/>
      <c r="K956" s="331">
        <v>94.5</v>
      </c>
      <c r="L956" s="404">
        <v>0.80564999999999998</v>
      </c>
      <c r="M956" s="334"/>
      <c r="N956" s="332"/>
      <c r="O956" s="561"/>
      <c r="P956" s="352">
        <v>0.94499999999999995</v>
      </c>
      <c r="Q956" s="353">
        <f t="shared" si="94"/>
        <v>0.98322974582827327</v>
      </c>
      <c r="R956" s="587"/>
      <c r="S956" s="589">
        <f>+(Q961-Q951)/10</f>
        <v>-2.5259191656547553E-3</v>
      </c>
      <c r="T956" s="562"/>
    </row>
    <row r="957" spans="1:20" ht="18.75" customHeight="1">
      <c r="A957" s="332"/>
      <c r="B957" s="332"/>
      <c r="C957" s="332"/>
      <c r="D957" s="332"/>
      <c r="E957" s="332"/>
      <c r="F957" s="332"/>
      <c r="G957" s="334"/>
      <c r="H957" s="338">
        <v>94.6</v>
      </c>
      <c r="I957" s="401">
        <v>0.81298999999999999</v>
      </c>
      <c r="J957" s="593"/>
      <c r="K957" s="331">
        <v>94.6</v>
      </c>
      <c r="L957" s="404">
        <v>0.80537000000000003</v>
      </c>
      <c r="M957" s="334"/>
      <c r="N957" s="332"/>
      <c r="O957" s="561"/>
      <c r="P957" s="352">
        <v>0.94599999999999995</v>
      </c>
      <c r="Q957" s="353">
        <f t="shared" si="94"/>
        <v>0.98070382666261846</v>
      </c>
      <c r="R957" s="587"/>
      <c r="S957" s="566"/>
      <c r="T957" s="562"/>
    </row>
    <row r="958" spans="1:20" ht="18.75" customHeight="1">
      <c r="A958" s="332"/>
      <c r="B958" s="349" t="s">
        <v>102</v>
      </c>
      <c r="C958" s="332"/>
      <c r="D958" s="332"/>
      <c r="E958" s="332"/>
      <c r="F958" s="332"/>
      <c r="G958" s="334"/>
      <c r="H958" s="338">
        <v>94.7</v>
      </c>
      <c r="I958" s="401">
        <v>0.81259999999999999</v>
      </c>
      <c r="J958" s="593"/>
      <c r="K958" s="331">
        <v>94.7</v>
      </c>
      <c r="L958" s="404">
        <v>0.80508999999999997</v>
      </c>
      <c r="M958" s="334"/>
      <c r="N958" s="332"/>
      <c r="O958" s="561"/>
      <c r="P958" s="352">
        <v>0.94699999999999995</v>
      </c>
      <c r="Q958" s="353">
        <f t="shared" si="94"/>
        <v>0.97817790749696365</v>
      </c>
      <c r="R958" s="587"/>
      <c r="S958" s="566"/>
      <c r="T958" s="562"/>
    </row>
    <row r="959" spans="1:20" ht="18.75" customHeight="1">
      <c r="A959" s="332"/>
      <c r="B959" s="349" t="s">
        <v>103</v>
      </c>
      <c r="C959" s="332"/>
      <c r="D959" s="332"/>
      <c r="E959" s="332"/>
      <c r="F959" s="332"/>
      <c r="G959" s="334"/>
      <c r="H959" s="338">
        <v>94.8</v>
      </c>
      <c r="I959" s="401">
        <v>0.81222000000000005</v>
      </c>
      <c r="J959" s="593"/>
      <c r="K959" s="331">
        <v>94.8</v>
      </c>
      <c r="L959" s="404">
        <v>0.80479999999999996</v>
      </c>
      <c r="M959" s="334"/>
      <c r="N959" s="332"/>
      <c r="O959" s="561"/>
      <c r="P959" s="352">
        <v>0.94799999999999995</v>
      </c>
      <c r="Q959" s="353">
        <f t="shared" si="94"/>
        <v>0.97565198833130884</v>
      </c>
      <c r="R959" s="587"/>
      <c r="S959" s="566"/>
      <c r="T959" s="562"/>
    </row>
    <row r="960" spans="1:20" ht="18.75" customHeight="1">
      <c r="A960" s="332"/>
      <c r="B960" s="343"/>
      <c r="C960" s="332"/>
      <c r="D960" s="332"/>
      <c r="E960" s="332"/>
      <c r="F960" s="332"/>
      <c r="G960" s="334"/>
      <c r="H960" s="338">
        <v>94.9</v>
      </c>
      <c r="I960" s="401">
        <v>0.81183000000000005</v>
      </c>
      <c r="J960" s="593"/>
      <c r="K960" s="331">
        <v>94.9</v>
      </c>
      <c r="L960" s="404">
        <v>0.80452000000000001</v>
      </c>
      <c r="M960" s="334"/>
      <c r="N960" s="332"/>
      <c r="O960" s="561"/>
      <c r="P960" s="352">
        <v>0.94899999999999995</v>
      </c>
      <c r="Q960" s="353">
        <f t="shared" si="94"/>
        <v>0.97312606916565403</v>
      </c>
      <c r="R960" s="587"/>
      <c r="S960" s="566"/>
      <c r="T960" s="562"/>
    </row>
    <row r="961" spans="1:20" ht="18.75" customHeight="1">
      <c r="A961" s="332"/>
      <c r="B961" s="332"/>
      <c r="C961" s="332"/>
      <c r="D961" s="332"/>
      <c r="E961" s="332"/>
      <c r="F961" s="332"/>
      <c r="G961" s="334"/>
      <c r="H961" s="337">
        <v>95</v>
      </c>
      <c r="I961" s="348">
        <v>0.81145</v>
      </c>
      <c r="J961" s="593"/>
      <c r="K961" s="330">
        <v>95</v>
      </c>
      <c r="L961" s="347">
        <v>0.80423999999999995</v>
      </c>
      <c r="M961" s="334"/>
      <c r="N961" s="332"/>
      <c r="O961" s="561"/>
      <c r="P961" s="350">
        <v>0.95</v>
      </c>
      <c r="Q961" s="355">
        <v>0.97060014999999977</v>
      </c>
      <c r="R961" s="587"/>
      <c r="S961" s="566"/>
      <c r="T961" s="562"/>
    </row>
    <row r="962" spans="1:20" ht="18.75" customHeight="1">
      <c r="A962" s="332"/>
      <c r="B962" s="398" t="s">
        <v>27</v>
      </c>
      <c r="C962" s="332"/>
      <c r="D962" s="332"/>
      <c r="E962" s="332"/>
      <c r="F962" s="332"/>
      <c r="G962" s="334"/>
      <c r="H962" s="338">
        <v>95.1</v>
      </c>
      <c r="I962" s="401">
        <v>0.81105000000000005</v>
      </c>
      <c r="J962" s="593"/>
      <c r="K962" s="331">
        <v>95.1</v>
      </c>
      <c r="L962" s="404">
        <v>0.80395000000000005</v>
      </c>
      <c r="M962" s="334"/>
      <c r="N962" s="332"/>
      <c r="O962" s="561"/>
      <c r="P962" s="352">
        <v>0.95099999999999996</v>
      </c>
      <c r="Q962" s="353">
        <f>+Q961+$S$966</f>
        <v>0.97050234799999979</v>
      </c>
      <c r="R962" s="587"/>
      <c r="S962" s="566"/>
      <c r="T962" s="562"/>
    </row>
    <row r="963" spans="1:20" ht="18.75" customHeight="1">
      <c r="A963" s="332"/>
      <c r="B963" s="399" t="s">
        <v>20</v>
      </c>
      <c r="C963" s="332"/>
      <c r="D963" s="332"/>
      <c r="E963" s="332"/>
      <c r="F963" s="332"/>
      <c r="G963" s="334"/>
      <c r="H963" s="338">
        <v>95.2</v>
      </c>
      <c r="I963" s="401">
        <v>0.81067</v>
      </c>
      <c r="J963" s="593"/>
      <c r="K963" s="331">
        <v>95.2</v>
      </c>
      <c r="L963" s="404">
        <v>0.80367</v>
      </c>
      <c r="M963" s="334"/>
      <c r="N963" s="332"/>
      <c r="O963" s="561"/>
      <c r="P963" s="352">
        <v>0.95199999999999996</v>
      </c>
      <c r="Q963" s="353">
        <f t="shared" ref="Q963:Q970" si="95">+Q962+$S$966</f>
        <v>0.97040454599999981</v>
      </c>
      <c r="R963" s="587"/>
      <c r="S963" s="566"/>
      <c r="T963" s="562"/>
    </row>
    <row r="964" spans="1:20" ht="18.75" customHeight="1">
      <c r="A964" s="332"/>
      <c r="B964" s="18" t="s">
        <v>10</v>
      </c>
      <c r="C964" s="332"/>
      <c r="D964" s="332"/>
      <c r="E964" s="332"/>
      <c r="F964" s="332"/>
      <c r="G964" s="334"/>
      <c r="H964" s="338">
        <v>95.3</v>
      </c>
      <c r="I964" s="401">
        <v>0.81027000000000005</v>
      </c>
      <c r="J964" s="593"/>
      <c r="K964" s="331">
        <v>95.3</v>
      </c>
      <c r="L964" s="404">
        <v>0.80337999999999998</v>
      </c>
      <c r="M964" s="334"/>
      <c r="N964" s="332"/>
      <c r="O964" s="561"/>
      <c r="P964" s="352">
        <v>0.95299999999999996</v>
      </c>
      <c r="Q964" s="353">
        <f t="shared" si="95"/>
        <v>0.97030674399999983</v>
      </c>
      <c r="R964" s="587"/>
      <c r="S964" s="566"/>
      <c r="T964" s="562"/>
    </row>
    <row r="965" spans="1:20" ht="18.75" customHeight="1">
      <c r="A965" s="332"/>
      <c r="B965" s="332"/>
      <c r="C965" s="332"/>
      <c r="D965" s="332"/>
      <c r="E965" s="332"/>
      <c r="F965" s="332"/>
      <c r="G965" s="334"/>
      <c r="H965" s="338">
        <v>95.4</v>
      </c>
      <c r="I965" s="401">
        <v>0.80988000000000004</v>
      </c>
      <c r="J965" s="593"/>
      <c r="K965" s="331">
        <v>95.4</v>
      </c>
      <c r="L965" s="404">
        <v>0.80310000000000004</v>
      </c>
      <c r="M965" s="334"/>
      <c r="N965" s="332"/>
      <c r="O965" s="561"/>
      <c r="P965" s="352">
        <v>0.95399999999999996</v>
      </c>
      <c r="Q965" s="353">
        <f t="shared" si="95"/>
        <v>0.97020894199999985</v>
      </c>
      <c r="R965" s="587"/>
      <c r="S965" s="566"/>
      <c r="T965" s="562"/>
    </row>
    <row r="966" spans="1:20" ht="18.75" customHeight="1">
      <c r="A966" s="332"/>
      <c r="B966" s="332"/>
      <c r="C966" s="332"/>
      <c r="D966" s="332"/>
      <c r="E966" s="332"/>
      <c r="F966" s="332"/>
      <c r="G966" s="334"/>
      <c r="H966" s="338">
        <v>95.5</v>
      </c>
      <c r="I966" s="401">
        <v>0.80949000000000004</v>
      </c>
      <c r="J966" s="593"/>
      <c r="K966" s="331">
        <v>95.5</v>
      </c>
      <c r="L966" s="404">
        <v>0.80281000000000002</v>
      </c>
      <c r="M966" s="334"/>
      <c r="N966" s="332"/>
      <c r="O966" s="561"/>
      <c r="P966" s="352">
        <v>0.95499999999999996</v>
      </c>
      <c r="Q966" s="353">
        <f t="shared" si="95"/>
        <v>0.97011113999999987</v>
      </c>
      <c r="R966" s="587"/>
      <c r="S966" s="589">
        <f>+(Q971-Q961)/10</f>
        <v>-9.7801999999991282E-5</v>
      </c>
      <c r="T966" s="562"/>
    </row>
    <row r="967" spans="1:20" ht="18.75" customHeight="1">
      <c r="A967" s="332"/>
      <c r="B967" s="332"/>
      <c r="C967" s="332"/>
      <c r="D967" s="332"/>
      <c r="E967" s="332"/>
      <c r="F967" s="332"/>
      <c r="G967" s="334"/>
      <c r="H967" s="338">
        <v>95.6</v>
      </c>
      <c r="I967" s="401">
        <v>0.80910000000000004</v>
      </c>
      <c r="J967" s="593"/>
      <c r="K967" s="331">
        <v>95.6</v>
      </c>
      <c r="L967" s="404">
        <v>0.80252999999999997</v>
      </c>
      <c r="M967" s="334"/>
      <c r="N967" s="332"/>
      <c r="O967" s="561"/>
      <c r="P967" s="352">
        <v>0.95599999999999996</v>
      </c>
      <c r="Q967" s="353">
        <f t="shared" si="95"/>
        <v>0.97001333799999989</v>
      </c>
      <c r="R967" s="587"/>
      <c r="S967" s="566"/>
      <c r="T967" s="562"/>
    </row>
    <row r="968" spans="1:20" ht="18.75" customHeight="1">
      <c r="A968" s="332"/>
      <c r="B968" s="332"/>
      <c r="C968" s="332"/>
      <c r="D968" s="332"/>
      <c r="E968" s="332"/>
      <c r="F968" s="332"/>
      <c r="G968" s="334"/>
      <c r="H968" s="338">
        <v>95.7</v>
      </c>
      <c r="I968" s="401">
        <v>0.80869000000000002</v>
      </c>
      <c r="J968" s="593"/>
      <c r="K968" s="331">
        <v>95.7</v>
      </c>
      <c r="L968" s="404">
        <v>0.80223999999999995</v>
      </c>
      <c r="M968" s="334"/>
      <c r="N968" s="332"/>
      <c r="O968" s="561"/>
      <c r="P968" s="352">
        <v>0.95699999999999996</v>
      </c>
      <c r="Q968" s="353">
        <f t="shared" si="95"/>
        <v>0.96991553599999991</v>
      </c>
      <c r="R968" s="587"/>
      <c r="S968" s="566"/>
      <c r="T968" s="562"/>
    </row>
    <row r="969" spans="1:20" ht="18.75" customHeight="1">
      <c r="A969" s="332"/>
      <c r="B969" s="332"/>
      <c r="C969" s="332"/>
      <c r="D969" s="332"/>
      <c r="E969" s="332"/>
      <c r="F969" s="332"/>
      <c r="G969" s="334"/>
      <c r="H969" s="338">
        <v>95.8</v>
      </c>
      <c r="I969" s="401">
        <v>0.80830000000000002</v>
      </c>
      <c r="J969" s="593"/>
      <c r="K969" s="331">
        <v>95.8</v>
      </c>
      <c r="L969" s="404">
        <v>0.80195000000000005</v>
      </c>
      <c r="M969" s="334"/>
      <c r="N969" s="332"/>
      <c r="O969" s="561"/>
      <c r="P969" s="352">
        <v>0.95799999999999996</v>
      </c>
      <c r="Q969" s="353">
        <f t="shared" si="95"/>
        <v>0.96981773399999993</v>
      </c>
      <c r="R969" s="587"/>
      <c r="S969" s="566"/>
      <c r="T969" s="562"/>
    </row>
    <row r="970" spans="1:20" ht="18.75" customHeight="1" thickBot="1">
      <c r="A970" s="332"/>
      <c r="B970" s="332"/>
      <c r="C970" s="332"/>
      <c r="D970" s="332"/>
      <c r="E970" s="332"/>
      <c r="F970" s="332"/>
      <c r="G970" s="334"/>
      <c r="H970" s="411">
        <v>95.9</v>
      </c>
      <c r="I970" s="412">
        <v>0.80789999999999995</v>
      </c>
      <c r="J970" s="593"/>
      <c r="K970" s="417">
        <v>95.9</v>
      </c>
      <c r="L970" s="418">
        <v>0.80166000000000004</v>
      </c>
      <c r="M970" s="334"/>
      <c r="N970" s="332"/>
      <c r="O970" s="561"/>
      <c r="P970" s="352">
        <v>0.95899999999999996</v>
      </c>
      <c r="Q970" s="353">
        <f t="shared" si="95"/>
        <v>0.96971993199999995</v>
      </c>
      <c r="R970" s="587"/>
      <c r="S970" s="566"/>
      <c r="T970" s="562"/>
    </row>
    <row r="971" spans="1:20" ht="18.75" customHeight="1" thickBot="1">
      <c r="A971" s="332"/>
      <c r="B971" s="332"/>
      <c r="C971" s="332"/>
      <c r="D971" s="545" t="s">
        <v>222</v>
      </c>
      <c r="E971" s="546"/>
      <c r="F971" s="546"/>
      <c r="G971" s="547"/>
      <c r="H971" s="425">
        <v>96</v>
      </c>
      <c r="I971" s="426">
        <v>0.80749000000000004</v>
      </c>
      <c r="J971" s="595"/>
      <c r="K971" s="427">
        <v>96</v>
      </c>
      <c r="L971" s="428">
        <v>0.80137999999999998</v>
      </c>
      <c r="M971" s="334"/>
      <c r="N971" s="332"/>
      <c r="O971" s="561"/>
      <c r="P971" s="350">
        <v>0.96</v>
      </c>
      <c r="Q971" s="354">
        <v>0.96962212999999986</v>
      </c>
      <c r="R971" s="587"/>
      <c r="S971" s="566"/>
      <c r="T971" s="566" t="s">
        <v>274</v>
      </c>
    </row>
    <row r="972" spans="1:20" ht="18.75" customHeight="1">
      <c r="A972" s="332"/>
      <c r="B972" s="332"/>
      <c r="C972" s="332"/>
      <c r="D972" s="332"/>
      <c r="E972" s="332"/>
      <c r="F972" s="332"/>
      <c r="G972" s="334"/>
      <c r="H972" s="421">
        <v>96.1</v>
      </c>
      <c r="I972" s="422">
        <v>0.80708999999999997</v>
      </c>
      <c r="J972" s="595"/>
      <c r="K972" s="423">
        <v>96.1</v>
      </c>
      <c r="L972" s="424">
        <v>0.80108999999999997</v>
      </c>
      <c r="M972" s="334"/>
      <c r="N972" s="332"/>
      <c r="O972" s="561"/>
      <c r="P972" s="352">
        <v>0.96099999999999997</v>
      </c>
      <c r="Q972" s="353">
        <f>+Q971+$S$976</f>
        <v>0.97216078095853131</v>
      </c>
      <c r="R972" s="587"/>
      <c r="S972" s="566"/>
      <c r="T972" s="562"/>
    </row>
    <row r="973" spans="1:20" ht="18.75" customHeight="1">
      <c r="A973" s="332"/>
      <c r="B973" s="332"/>
      <c r="C973" s="332"/>
      <c r="D973" s="332"/>
      <c r="E973" s="332"/>
      <c r="F973" s="332"/>
      <c r="G973" s="334"/>
      <c r="H973" s="413">
        <v>96.2</v>
      </c>
      <c r="I973" s="414">
        <v>0.80667999999999995</v>
      </c>
      <c r="J973" s="595"/>
      <c r="K973" s="419">
        <v>96.2</v>
      </c>
      <c r="L973" s="420">
        <v>0.80079999999999996</v>
      </c>
      <c r="M973" s="334"/>
      <c r="N973" s="332"/>
      <c r="O973" s="561"/>
      <c r="P973" s="352">
        <v>0.96199999999999997</v>
      </c>
      <c r="Q973" s="353">
        <f t="shared" ref="Q973:Q980" si="96">+Q972+$S$976</f>
        <v>0.97469943191706276</v>
      </c>
      <c r="R973" s="587"/>
      <c r="S973" s="566"/>
      <c r="T973" s="562"/>
    </row>
    <row r="974" spans="1:20" ht="18.75" customHeight="1" thickBot="1">
      <c r="A974" s="332"/>
      <c r="B974" s="332"/>
      <c r="C974" s="332"/>
      <c r="D974" s="332"/>
      <c r="E974" s="332"/>
      <c r="F974" s="332"/>
      <c r="G974" s="334"/>
      <c r="H974" s="413">
        <v>96.3</v>
      </c>
      <c r="I974" s="414">
        <v>0.80627000000000004</v>
      </c>
      <c r="J974" s="595"/>
      <c r="K974" s="419">
        <v>96.3</v>
      </c>
      <c r="L974" s="420">
        <v>0.80051000000000005</v>
      </c>
      <c r="M974" s="334"/>
      <c r="N974" s="332"/>
      <c r="O974" s="561"/>
      <c r="P974" s="352">
        <v>0.96299999999999997</v>
      </c>
      <c r="Q974" s="353">
        <f t="shared" si="96"/>
        <v>0.97723808287559422</v>
      </c>
      <c r="R974" s="587"/>
      <c r="S974" s="566"/>
      <c r="T974" s="562"/>
    </row>
    <row r="975" spans="1:20" ht="18.75" customHeight="1">
      <c r="A975" s="332"/>
      <c r="B975" s="332"/>
      <c r="C975" s="332"/>
      <c r="D975" s="332"/>
      <c r="E975" s="332"/>
      <c r="F975" s="539" t="s">
        <v>72</v>
      </c>
      <c r="G975" s="540"/>
      <c r="H975" s="365">
        <v>96.4</v>
      </c>
      <c r="I975" s="366">
        <v>0.80586000000000002</v>
      </c>
      <c r="J975" s="595"/>
      <c r="K975" s="367">
        <v>96.4</v>
      </c>
      <c r="L975" s="368">
        <v>0.80022000000000004</v>
      </c>
      <c r="M975" s="334"/>
      <c r="N975" s="332"/>
      <c r="O975" s="561"/>
      <c r="P975" s="352">
        <v>0.96399999999999997</v>
      </c>
      <c r="Q975" s="353">
        <f t="shared" si="96"/>
        <v>0.97977673383412567</v>
      </c>
      <c r="R975" s="587"/>
      <c r="S975" s="566"/>
      <c r="T975" s="562"/>
    </row>
    <row r="976" spans="1:20" ht="18.75" customHeight="1">
      <c r="A976" s="332"/>
      <c r="B976" s="332"/>
      <c r="C976" s="332"/>
      <c r="D976" s="332"/>
      <c r="E976" s="332"/>
      <c r="F976" s="541"/>
      <c r="G976" s="542"/>
      <c r="H976" s="365">
        <v>96.5</v>
      </c>
      <c r="I976" s="366">
        <v>0.80545999999999995</v>
      </c>
      <c r="J976" s="595"/>
      <c r="K976" s="367">
        <v>96.5</v>
      </c>
      <c r="L976" s="368">
        <v>0.79993000000000003</v>
      </c>
      <c r="M976" s="334"/>
      <c r="N976" s="332"/>
      <c r="O976" s="561"/>
      <c r="P976" s="352">
        <v>0.96499999999999997</v>
      </c>
      <c r="Q976" s="353">
        <f t="shared" si="96"/>
        <v>0.98231538479265712</v>
      </c>
      <c r="R976" s="587"/>
      <c r="S976" s="589">
        <f>+(Q981-Q971)/10</f>
        <v>2.5386509585315076E-3</v>
      </c>
      <c r="T976" s="562"/>
    </row>
    <row r="977" spans="1:20" ht="18.75" customHeight="1">
      <c r="A977" s="332"/>
      <c r="B977" s="332"/>
      <c r="C977" s="332"/>
      <c r="D977" s="332"/>
      <c r="E977" s="332"/>
      <c r="F977" s="541"/>
      <c r="G977" s="542"/>
      <c r="H977" s="365">
        <v>96.6</v>
      </c>
      <c r="I977" s="366">
        <v>0.80505000000000004</v>
      </c>
      <c r="J977" s="595"/>
      <c r="K977" s="367">
        <v>96.6</v>
      </c>
      <c r="L977" s="368">
        <v>0.79962999999999995</v>
      </c>
      <c r="M977" s="334"/>
      <c r="N977" s="332"/>
      <c r="O977" s="561"/>
      <c r="P977" s="352">
        <v>0.96599999999999997</v>
      </c>
      <c r="Q977" s="353">
        <f t="shared" si="96"/>
        <v>0.98485403575118857</v>
      </c>
      <c r="R977" s="587"/>
      <c r="S977" s="566"/>
      <c r="T977" s="562"/>
    </row>
    <row r="978" spans="1:20" ht="18.75" customHeight="1">
      <c r="A978" s="332"/>
      <c r="B978" s="332"/>
      <c r="C978" s="332"/>
      <c r="D978" s="332"/>
      <c r="E978" s="332"/>
      <c r="F978" s="541"/>
      <c r="G978" s="542"/>
      <c r="H978" s="365">
        <v>96.7</v>
      </c>
      <c r="I978" s="366">
        <v>0.80462</v>
      </c>
      <c r="J978" s="595"/>
      <c r="K978" s="367">
        <v>96.7</v>
      </c>
      <c r="L978" s="368">
        <v>0.79934000000000005</v>
      </c>
      <c r="M978" s="334"/>
      <c r="N978" s="332"/>
      <c r="O978" s="561"/>
      <c r="P978" s="352">
        <v>0.96699999999999997</v>
      </c>
      <c r="Q978" s="353">
        <f t="shared" si="96"/>
        <v>0.98739268670972002</v>
      </c>
      <c r="R978" s="587"/>
      <c r="S978" s="566"/>
      <c r="T978" s="562"/>
    </row>
    <row r="979" spans="1:20" ht="18.75" customHeight="1">
      <c r="A979" s="332"/>
      <c r="B979" s="332"/>
      <c r="C979" s="332"/>
      <c r="D979" s="332"/>
      <c r="E979" s="332"/>
      <c r="F979" s="541"/>
      <c r="G979" s="542"/>
      <c r="H979" s="365">
        <v>96.8</v>
      </c>
      <c r="I979" s="366">
        <v>0.80420999999999998</v>
      </c>
      <c r="J979" s="595"/>
      <c r="K979" s="367">
        <v>96.8</v>
      </c>
      <c r="L979" s="368">
        <v>0.79905000000000004</v>
      </c>
      <c r="M979" s="334"/>
      <c r="N979" s="332"/>
      <c r="O979" s="561"/>
      <c r="P979" s="352">
        <v>0.96799999999999997</v>
      </c>
      <c r="Q979" s="353">
        <f t="shared" si="96"/>
        <v>0.98993133766825148</v>
      </c>
      <c r="R979" s="587"/>
      <c r="S979" s="566"/>
      <c r="T979" s="562"/>
    </row>
    <row r="980" spans="1:20" ht="18.75" customHeight="1">
      <c r="A980" s="332"/>
      <c r="B980" s="332"/>
      <c r="C980" s="332"/>
      <c r="D980" s="332"/>
      <c r="E980" s="332"/>
      <c r="F980" s="541"/>
      <c r="G980" s="542"/>
      <c r="H980" s="365">
        <v>96.9</v>
      </c>
      <c r="I980" s="366">
        <v>0.80379</v>
      </c>
      <c r="J980" s="595"/>
      <c r="K980" s="367">
        <v>96.9</v>
      </c>
      <c r="L980" s="368">
        <v>0.79874999999999996</v>
      </c>
      <c r="M980" s="334"/>
      <c r="N980" s="332"/>
      <c r="O980" s="561"/>
      <c r="P980" s="352">
        <v>0.96899999999999997</v>
      </c>
      <c r="Q980" s="353">
        <f t="shared" si="96"/>
        <v>0.99246998862678293</v>
      </c>
      <c r="R980" s="587"/>
      <c r="S980" s="566"/>
      <c r="T980" s="562"/>
    </row>
    <row r="981" spans="1:20" ht="18.75" customHeight="1">
      <c r="A981" s="332"/>
      <c r="B981" s="332"/>
      <c r="C981" s="332"/>
      <c r="D981" s="332"/>
      <c r="E981" s="332"/>
      <c r="F981" s="541"/>
      <c r="G981" s="542"/>
      <c r="H981" s="369">
        <v>97</v>
      </c>
      <c r="I981" s="370">
        <v>0.80335999999999996</v>
      </c>
      <c r="J981" s="595"/>
      <c r="K981" s="371">
        <v>97</v>
      </c>
      <c r="L981" s="372">
        <v>0.79845999999999995</v>
      </c>
      <c r="M981" s="334"/>
      <c r="N981" s="332"/>
      <c r="O981" s="561"/>
      <c r="P981" s="350">
        <v>0.97</v>
      </c>
      <c r="Q981" s="354">
        <v>0.99500863958531494</v>
      </c>
      <c r="R981" s="587"/>
      <c r="S981" s="566"/>
      <c r="T981" s="562"/>
    </row>
    <row r="982" spans="1:20" ht="18.75" customHeight="1">
      <c r="A982" s="332"/>
      <c r="B982" s="332"/>
      <c r="C982" s="332"/>
      <c r="D982" s="332"/>
      <c r="E982" s="332"/>
      <c r="F982" s="541"/>
      <c r="G982" s="542"/>
      <c r="H982" s="365">
        <v>97.1</v>
      </c>
      <c r="I982" s="366">
        <v>0.80293999999999999</v>
      </c>
      <c r="J982" s="595"/>
      <c r="K982" s="367">
        <v>97.1</v>
      </c>
      <c r="L982" s="368">
        <v>0.79815999999999998</v>
      </c>
      <c r="M982" s="334"/>
      <c r="N982" s="332"/>
      <c r="O982" s="561"/>
      <c r="P982" s="352">
        <v>0.97099999999999997</v>
      </c>
      <c r="Q982" s="353">
        <f>+Q981+$S$986</f>
        <v>0.99497608546368832</v>
      </c>
      <c r="R982" s="587"/>
      <c r="S982" s="566"/>
      <c r="T982" s="562"/>
    </row>
    <row r="983" spans="1:20" ht="18.75" customHeight="1">
      <c r="A983" s="332"/>
      <c r="B983" s="332"/>
      <c r="C983" s="332"/>
      <c r="D983" s="332"/>
      <c r="E983" s="332"/>
      <c r="F983" s="541"/>
      <c r="G983" s="542"/>
      <c r="H983" s="365">
        <v>97.2</v>
      </c>
      <c r="I983" s="366">
        <v>0.80252000000000001</v>
      </c>
      <c r="J983" s="595"/>
      <c r="K983" s="367">
        <v>97.2</v>
      </c>
      <c r="L983" s="368">
        <v>0.79786999999999997</v>
      </c>
      <c r="M983" s="334"/>
      <c r="N983" s="332"/>
      <c r="O983" s="561"/>
      <c r="P983" s="352">
        <v>0.97199999999999998</v>
      </c>
      <c r="Q983" s="353">
        <f t="shared" ref="Q983:Q990" si="97">+Q982+$S$986</f>
        <v>0.9949435313420617</v>
      </c>
      <c r="R983" s="587"/>
      <c r="S983" s="566"/>
      <c r="T983" s="562"/>
    </row>
    <row r="984" spans="1:20" ht="18.75" customHeight="1">
      <c r="A984" s="332"/>
      <c r="B984" s="332"/>
      <c r="C984" s="332"/>
      <c r="D984" s="332"/>
      <c r="E984" s="332"/>
      <c r="F984" s="541"/>
      <c r="G984" s="542"/>
      <c r="H984" s="365">
        <v>97.3</v>
      </c>
      <c r="I984" s="366">
        <v>0.80208000000000002</v>
      </c>
      <c r="J984" s="595"/>
      <c r="K984" s="367">
        <v>97.3</v>
      </c>
      <c r="L984" s="368">
        <v>0.79757</v>
      </c>
      <c r="M984" s="334"/>
      <c r="N984" s="332"/>
      <c r="O984" s="561"/>
      <c r="P984" s="352">
        <v>0.97299999999999998</v>
      </c>
      <c r="Q984" s="353">
        <f t="shared" si="97"/>
        <v>0.99491097722043509</v>
      </c>
      <c r="R984" s="587"/>
      <c r="S984" s="566"/>
      <c r="T984" s="562"/>
    </row>
    <row r="985" spans="1:20" ht="18.75" customHeight="1">
      <c r="A985" s="332"/>
      <c r="B985" s="332"/>
      <c r="C985" s="332"/>
      <c r="D985" s="332"/>
      <c r="E985" s="332"/>
      <c r="F985" s="541"/>
      <c r="G985" s="542"/>
      <c r="H985" s="365">
        <v>97.4</v>
      </c>
      <c r="I985" s="366">
        <v>0.80164999999999997</v>
      </c>
      <c r="J985" s="595"/>
      <c r="K985" s="367">
        <v>97.4</v>
      </c>
      <c r="L985" s="368">
        <v>0.79727000000000003</v>
      </c>
      <c r="M985" s="334"/>
      <c r="N985" s="332"/>
      <c r="O985" s="561"/>
      <c r="P985" s="352">
        <v>0.97399999999999998</v>
      </c>
      <c r="Q985" s="353">
        <f t="shared" si="97"/>
        <v>0.99487842309880847</v>
      </c>
      <c r="R985" s="587"/>
      <c r="S985" s="566"/>
      <c r="T985" s="562"/>
    </row>
    <row r="986" spans="1:20" ht="18.75" customHeight="1">
      <c r="A986" s="332"/>
      <c r="B986" s="332"/>
      <c r="C986" s="332"/>
      <c r="D986" s="332"/>
      <c r="E986" s="332"/>
      <c r="F986" s="541"/>
      <c r="G986" s="542"/>
      <c r="H986" s="365">
        <v>97.5</v>
      </c>
      <c r="I986" s="366">
        <v>0.80122000000000004</v>
      </c>
      <c r="J986" s="595"/>
      <c r="K986" s="367">
        <v>97.5</v>
      </c>
      <c r="L986" s="368">
        <v>0.79698000000000002</v>
      </c>
      <c r="M986" s="334"/>
      <c r="N986" s="332"/>
      <c r="O986" s="561"/>
      <c r="P986" s="352">
        <v>0.97499999999999998</v>
      </c>
      <c r="Q986" s="353">
        <f t="shared" si="97"/>
        <v>0.99484586897718186</v>
      </c>
      <c r="R986" s="587"/>
      <c r="S986" s="589">
        <f>+(Q991-Q981)/10</f>
        <v>-3.2554121626593434E-5</v>
      </c>
      <c r="T986" s="562"/>
    </row>
    <row r="987" spans="1:20" ht="18.75" customHeight="1">
      <c r="A987" s="332"/>
      <c r="B987" s="332"/>
      <c r="C987" s="332"/>
      <c r="D987" s="332"/>
      <c r="E987" s="332"/>
      <c r="F987" s="541"/>
      <c r="G987" s="542"/>
      <c r="H987" s="365">
        <v>97.6</v>
      </c>
      <c r="I987" s="366">
        <v>0.80079</v>
      </c>
      <c r="J987" s="595"/>
      <c r="K987" s="367">
        <v>97.6</v>
      </c>
      <c r="L987" s="368">
        <v>0.79668000000000005</v>
      </c>
      <c r="M987" s="334"/>
      <c r="N987" s="332"/>
      <c r="O987" s="561"/>
      <c r="P987" s="352">
        <v>0.97599999999999998</v>
      </c>
      <c r="Q987" s="353">
        <f t="shared" si="97"/>
        <v>0.99481331485555524</v>
      </c>
      <c r="R987" s="587"/>
      <c r="S987" s="566"/>
      <c r="T987" s="562"/>
    </row>
    <row r="988" spans="1:20" ht="18.75" customHeight="1">
      <c r="A988" s="332"/>
      <c r="B988" s="332"/>
      <c r="C988" s="332"/>
      <c r="D988" s="332"/>
      <c r="E988" s="332"/>
      <c r="F988" s="541"/>
      <c r="G988" s="542"/>
      <c r="H988" s="365">
        <v>97.7</v>
      </c>
      <c r="I988" s="366">
        <v>0.80035000000000001</v>
      </c>
      <c r="J988" s="595"/>
      <c r="K988" s="367">
        <v>97.7</v>
      </c>
      <c r="L988" s="368">
        <v>0.79637999999999998</v>
      </c>
      <c r="M988" s="334"/>
      <c r="N988" s="332"/>
      <c r="O988" s="561"/>
      <c r="P988" s="352">
        <v>0.97699999999999998</v>
      </c>
      <c r="Q988" s="353">
        <f t="shared" si="97"/>
        <v>0.99478076073392863</v>
      </c>
      <c r="R988" s="587"/>
      <c r="S988" s="566"/>
      <c r="T988" s="562"/>
    </row>
    <row r="989" spans="1:20" ht="18.75" customHeight="1">
      <c r="A989" s="332"/>
      <c r="B989" s="332"/>
      <c r="C989" s="332"/>
      <c r="D989" s="332"/>
      <c r="E989" s="332"/>
      <c r="F989" s="541"/>
      <c r="G989" s="542"/>
      <c r="H989" s="365">
        <v>97.8</v>
      </c>
      <c r="I989" s="366">
        <v>0.79991000000000001</v>
      </c>
      <c r="J989" s="595"/>
      <c r="K989" s="367">
        <v>97.8</v>
      </c>
      <c r="L989" s="368">
        <v>0.79608000000000001</v>
      </c>
      <c r="M989" s="334"/>
      <c r="N989" s="332"/>
      <c r="O989" s="561"/>
      <c r="P989" s="352">
        <v>0.97799999999999998</v>
      </c>
      <c r="Q989" s="353">
        <f t="shared" si="97"/>
        <v>0.99474820661230201</v>
      </c>
      <c r="R989" s="587"/>
      <c r="S989" s="566"/>
      <c r="T989" s="562"/>
    </row>
    <row r="990" spans="1:20" ht="18.75" customHeight="1">
      <c r="A990" s="332"/>
      <c r="B990" s="332"/>
      <c r="C990" s="332"/>
      <c r="D990" s="332"/>
      <c r="E990" s="332"/>
      <c r="F990" s="541"/>
      <c r="G990" s="542"/>
      <c r="H990" s="365">
        <v>97.9</v>
      </c>
      <c r="I990" s="366">
        <v>0.79944999999999999</v>
      </c>
      <c r="J990" s="595"/>
      <c r="K990" s="367">
        <v>97.9</v>
      </c>
      <c r="L990" s="368">
        <v>0.79578000000000004</v>
      </c>
      <c r="M990" s="334"/>
      <c r="N990" s="332"/>
      <c r="O990" s="561"/>
      <c r="P990" s="352">
        <v>0.97899999999999998</v>
      </c>
      <c r="Q990" s="353">
        <f t="shared" si="97"/>
        <v>0.99471565249067539</v>
      </c>
      <c r="R990" s="587"/>
      <c r="S990" s="566"/>
      <c r="T990" s="562"/>
    </row>
    <row r="991" spans="1:20" ht="18.75" customHeight="1">
      <c r="A991" s="332"/>
      <c r="B991" s="332"/>
      <c r="C991" s="332"/>
      <c r="D991" s="332"/>
      <c r="E991" s="332"/>
      <c r="F991" s="541"/>
      <c r="G991" s="542"/>
      <c r="H991" s="369">
        <v>98</v>
      </c>
      <c r="I991" s="370">
        <v>0.79901</v>
      </c>
      <c r="J991" s="595"/>
      <c r="K991" s="371">
        <v>98</v>
      </c>
      <c r="L991" s="372">
        <v>0.79547000000000001</v>
      </c>
      <c r="M991" s="334"/>
      <c r="N991" s="332"/>
      <c r="O991" s="561"/>
      <c r="P991" s="350">
        <v>0.98</v>
      </c>
      <c r="Q991" s="354">
        <v>0.994683098369049</v>
      </c>
      <c r="R991" s="587"/>
      <c r="S991" s="566"/>
      <c r="T991" s="562"/>
    </row>
    <row r="992" spans="1:20" ht="18.75" customHeight="1">
      <c r="A992" s="332"/>
      <c r="B992" s="332"/>
      <c r="C992" s="332"/>
      <c r="D992" s="332"/>
      <c r="E992" s="332"/>
      <c r="F992" s="541"/>
      <c r="G992" s="542"/>
      <c r="H992" s="365">
        <v>98.1</v>
      </c>
      <c r="I992" s="366">
        <v>0.79854999999999998</v>
      </c>
      <c r="J992" s="595"/>
      <c r="K992" s="367">
        <v>98.1</v>
      </c>
      <c r="L992" s="368">
        <v>0.79517000000000004</v>
      </c>
      <c r="M992" s="334"/>
      <c r="N992" s="332"/>
      <c r="O992" s="561"/>
      <c r="P992" s="352">
        <v>0.98099999999999998</v>
      </c>
      <c r="Q992" s="353">
        <f>+Q991+$S$996</f>
        <v>0.99465054424742239</v>
      </c>
      <c r="R992" s="587"/>
      <c r="S992" s="566"/>
      <c r="T992" s="562"/>
    </row>
    <row r="993" spans="1:20" ht="18.75" customHeight="1">
      <c r="A993" s="332"/>
      <c r="B993" s="332"/>
      <c r="C993" s="332"/>
      <c r="D993" s="332"/>
      <c r="E993" s="332"/>
      <c r="F993" s="541"/>
      <c r="G993" s="542"/>
      <c r="H993" s="365">
        <v>98.2</v>
      </c>
      <c r="I993" s="366">
        <v>0.79808999999999997</v>
      </c>
      <c r="J993" s="595"/>
      <c r="K993" s="367">
        <v>98.2</v>
      </c>
      <c r="L993" s="368">
        <v>0.79486999999999997</v>
      </c>
      <c r="M993" s="334"/>
      <c r="N993" s="332"/>
      <c r="O993" s="561"/>
      <c r="P993" s="352">
        <v>0.98199999999999998</v>
      </c>
      <c r="Q993" s="353">
        <f t="shared" ref="Q993:Q1000" si="98">+Q992+$S$996</f>
        <v>0.99461799012579577</v>
      </c>
      <c r="R993" s="587"/>
      <c r="S993" s="566"/>
      <c r="T993" s="562"/>
    </row>
    <row r="994" spans="1:20" ht="18.75" customHeight="1">
      <c r="A994" s="332"/>
      <c r="B994" s="332"/>
      <c r="C994" s="332"/>
      <c r="D994" s="332"/>
      <c r="E994" s="332"/>
      <c r="F994" s="541"/>
      <c r="G994" s="542"/>
      <c r="H994" s="365">
        <v>98.3</v>
      </c>
      <c r="I994" s="366">
        <v>0.79764000000000002</v>
      </c>
      <c r="J994" s="595"/>
      <c r="K994" s="367">
        <v>98.3</v>
      </c>
      <c r="L994" s="368">
        <v>0.79456000000000004</v>
      </c>
      <c r="M994" s="334"/>
      <c r="N994" s="332"/>
      <c r="O994" s="561"/>
      <c r="P994" s="352">
        <v>0.98299999999999998</v>
      </c>
      <c r="Q994" s="353">
        <f t="shared" si="98"/>
        <v>0.99458543600416915</v>
      </c>
      <c r="R994" s="587"/>
      <c r="S994" s="566"/>
      <c r="T994" s="562"/>
    </row>
    <row r="995" spans="1:20" ht="18.75" customHeight="1">
      <c r="A995" s="332"/>
      <c r="B995" s="332"/>
      <c r="C995" s="332"/>
      <c r="D995" s="332"/>
      <c r="E995" s="332"/>
      <c r="F995" s="541"/>
      <c r="G995" s="542"/>
      <c r="H995" s="365">
        <v>98.4</v>
      </c>
      <c r="I995" s="366">
        <v>0.79717000000000005</v>
      </c>
      <c r="J995" s="595"/>
      <c r="K995" s="367">
        <v>98.4</v>
      </c>
      <c r="L995" s="368">
        <v>0.79425999999999997</v>
      </c>
      <c r="M995" s="334"/>
      <c r="N995" s="332"/>
      <c r="O995" s="561"/>
      <c r="P995" s="352">
        <v>0.98399999999999999</v>
      </c>
      <c r="Q995" s="353">
        <f t="shared" si="98"/>
        <v>0.99455288188254254</v>
      </c>
      <c r="R995" s="587"/>
      <c r="S995" s="566"/>
      <c r="T995" s="562"/>
    </row>
    <row r="996" spans="1:20" ht="18.75" customHeight="1">
      <c r="A996" s="332"/>
      <c r="B996" s="332"/>
      <c r="C996" s="332"/>
      <c r="D996" s="332"/>
      <c r="E996" s="332"/>
      <c r="F996" s="541"/>
      <c r="G996" s="542"/>
      <c r="H996" s="365">
        <v>98.5</v>
      </c>
      <c r="I996" s="366">
        <v>0.79671999999999998</v>
      </c>
      <c r="J996" s="595"/>
      <c r="K996" s="367">
        <v>98.5</v>
      </c>
      <c r="L996" s="368">
        <v>0.79396</v>
      </c>
      <c r="M996" s="334"/>
      <c r="N996" s="332"/>
      <c r="O996" s="561"/>
      <c r="P996" s="352">
        <v>0.98499999999999999</v>
      </c>
      <c r="Q996" s="353">
        <f t="shared" si="98"/>
        <v>0.99452032776091592</v>
      </c>
      <c r="R996" s="587"/>
      <c r="S996" s="589">
        <f>+(Q1001-Q991)/10</f>
        <v>-3.255412162661564E-5</v>
      </c>
      <c r="T996" s="562"/>
    </row>
    <row r="997" spans="1:20" ht="18.75" customHeight="1">
      <c r="A997" s="332"/>
      <c r="B997" s="332"/>
      <c r="C997" s="332"/>
      <c r="D997" s="332"/>
      <c r="E997" s="332"/>
      <c r="F997" s="541"/>
      <c r="G997" s="542"/>
      <c r="H997" s="365">
        <v>98.6</v>
      </c>
      <c r="I997" s="366">
        <v>0.79625000000000001</v>
      </c>
      <c r="J997" s="595"/>
      <c r="K997" s="367">
        <v>98.6</v>
      </c>
      <c r="L997" s="368">
        <v>0.79364999999999997</v>
      </c>
      <c r="M997" s="334"/>
      <c r="N997" s="332"/>
      <c r="O997" s="561"/>
      <c r="P997" s="352">
        <v>0.98599999999999999</v>
      </c>
      <c r="Q997" s="353">
        <f t="shared" si="98"/>
        <v>0.99448777363928931</v>
      </c>
      <c r="R997" s="587"/>
      <c r="S997" s="566"/>
      <c r="T997" s="562"/>
    </row>
    <row r="998" spans="1:20" ht="18.75" customHeight="1">
      <c r="A998" s="332"/>
      <c r="B998" s="332"/>
      <c r="C998" s="332"/>
      <c r="D998" s="332"/>
      <c r="E998" s="332"/>
      <c r="F998" s="541"/>
      <c r="G998" s="542"/>
      <c r="H998" s="365">
        <v>98.7</v>
      </c>
      <c r="I998" s="366">
        <v>0.79576999999999998</v>
      </c>
      <c r="J998" s="595"/>
      <c r="K998" s="367">
        <v>98.7</v>
      </c>
      <c r="L998" s="368">
        <v>0.79335</v>
      </c>
      <c r="M998" s="334"/>
      <c r="N998" s="332"/>
      <c r="O998" s="561"/>
      <c r="P998" s="352">
        <v>0.98699999999999999</v>
      </c>
      <c r="Q998" s="353">
        <f t="shared" si="98"/>
        <v>0.99445521951766269</v>
      </c>
      <c r="R998" s="587"/>
      <c r="S998" s="566"/>
      <c r="T998" s="562"/>
    </row>
    <row r="999" spans="1:20" ht="18.75" customHeight="1">
      <c r="A999" s="332"/>
      <c r="B999" s="332"/>
      <c r="C999" s="332"/>
      <c r="D999" s="332"/>
      <c r="E999" s="332"/>
      <c r="F999" s="541"/>
      <c r="G999" s="542"/>
      <c r="H999" s="365">
        <v>98.8</v>
      </c>
      <c r="I999" s="366">
        <v>0.79529000000000005</v>
      </c>
      <c r="J999" s="595"/>
      <c r="K999" s="367">
        <v>98.8</v>
      </c>
      <c r="L999" s="368">
        <v>0.79305000000000003</v>
      </c>
      <c r="M999" s="334"/>
      <c r="N999" s="332"/>
      <c r="O999" s="561"/>
      <c r="P999" s="352">
        <v>0.98799999999999999</v>
      </c>
      <c r="Q999" s="353">
        <f t="shared" si="98"/>
        <v>0.99442266539603608</v>
      </c>
      <c r="R999" s="587"/>
      <c r="S999" s="566"/>
      <c r="T999" s="562"/>
    </row>
    <row r="1000" spans="1:20" ht="18.75" customHeight="1">
      <c r="A1000" s="332"/>
      <c r="B1000" s="332"/>
      <c r="C1000" s="332"/>
      <c r="D1000" s="332"/>
      <c r="E1000" s="332"/>
      <c r="F1000" s="541"/>
      <c r="G1000" s="542"/>
      <c r="H1000" s="365">
        <v>98.9</v>
      </c>
      <c r="I1000" s="366">
        <v>0.79481000000000002</v>
      </c>
      <c r="J1000" s="595"/>
      <c r="K1000" s="367">
        <v>98.9</v>
      </c>
      <c r="L1000" s="368">
        <v>0.79274</v>
      </c>
      <c r="M1000" s="334"/>
      <c r="N1000" s="332"/>
      <c r="O1000" s="561"/>
      <c r="P1000" s="352">
        <v>0.98899999999999999</v>
      </c>
      <c r="Q1000" s="353">
        <f t="shared" si="98"/>
        <v>0.99439011127440946</v>
      </c>
      <c r="R1000" s="587"/>
      <c r="S1000" s="566"/>
      <c r="T1000" s="562"/>
    </row>
    <row r="1001" spans="1:20" ht="18.75" customHeight="1">
      <c r="A1001" s="332"/>
      <c r="B1001" s="332"/>
      <c r="C1001" s="332"/>
      <c r="D1001" s="332"/>
      <c r="E1001" s="332"/>
      <c r="F1001" s="541"/>
      <c r="G1001" s="542"/>
      <c r="H1001" s="369">
        <v>99</v>
      </c>
      <c r="I1001" s="370">
        <v>0.79432000000000003</v>
      </c>
      <c r="J1001" s="595"/>
      <c r="K1001" s="371">
        <v>99</v>
      </c>
      <c r="L1001" s="372">
        <v>0.79242999999999997</v>
      </c>
      <c r="M1001" s="334"/>
      <c r="N1001" s="332"/>
      <c r="O1001" s="561"/>
      <c r="P1001" s="350">
        <v>0.99</v>
      </c>
      <c r="Q1001" s="354">
        <v>0.99435755715278284</v>
      </c>
      <c r="R1001" s="587"/>
      <c r="S1001" s="566"/>
      <c r="T1001" s="562"/>
    </row>
    <row r="1002" spans="1:20" ht="18.75" customHeight="1">
      <c r="A1002" s="332"/>
      <c r="B1002" s="332"/>
      <c r="C1002" s="332"/>
      <c r="D1002" s="332"/>
      <c r="E1002" s="332"/>
      <c r="F1002" s="541"/>
      <c r="G1002" s="542"/>
      <c r="H1002" s="365">
        <v>99.1</v>
      </c>
      <c r="I1002" s="366">
        <v>0.79383999999999999</v>
      </c>
      <c r="J1002" s="595"/>
      <c r="K1002" s="367">
        <v>99.1</v>
      </c>
      <c r="L1002" s="368">
        <v>0.79213</v>
      </c>
      <c r="M1002" s="334"/>
      <c r="N1002" s="332"/>
      <c r="O1002" s="561"/>
      <c r="P1002" s="352">
        <v>0.99099999999999999</v>
      </c>
      <c r="Q1002" s="353">
        <f>+Q1001+$S$1006</f>
        <v>0.9913892854375046</v>
      </c>
      <c r="R1002" s="587"/>
      <c r="S1002" s="566"/>
      <c r="T1002" s="562"/>
    </row>
    <row r="1003" spans="1:20" ht="18.75" customHeight="1">
      <c r="A1003" s="332"/>
      <c r="B1003" s="332"/>
      <c r="C1003" s="332"/>
      <c r="D1003" s="332"/>
      <c r="E1003" s="332"/>
      <c r="F1003" s="541"/>
      <c r="G1003" s="542"/>
      <c r="H1003" s="365">
        <v>99.2</v>
      </c>
      <c r="I1003" s="366">
        <v>0.79335999999999995</v>
      </c>
      <c r="J1003" s="595"/>
      <c r="K1003" s="367">
        <v>99.2</v>
      </c>
      <c r="L1003" s="368">
        <v>0.79181999999999997</v>
      </c>
      <c r="M1003" s="334"/>
      <c r="N1003" s="332"/>
      <c r="O1003" s="561"/>
      <c r="P1003" s="352">
        <v>0.99199999999999999</v>
      </c>
      <c r="Q1003" s="353">
        <f t="shared" ref="Q1003:Q1010" si="99">+Q1002+$S$1006</f>
        <v>0.98842101372222635</v>
      </c>
      <c r="R1003" s="587"/>
      <c r="S1003" s="566"/>
      <c r="T1003" s="562"/>
    </row>
    <row r="1004" spans="1:20" ht="18.75" customHeight="1">
      <c r="A1004" s="332"/>
      <c r="B1004" s="332"/>
      <c r="C1004" s="332"/>
      <c r="D1004" s="332"/>
      <c r="E1004" s="332"/>
      <c r="F1004" s="541"/>
      <c r="G1004" s="542"/>
      <c r="H1004" s="365">
        <v>99.3</v>
      </c>
      <c r="I1004" s="366">
        <v>0.79286999999999996</v>
      </c>
      <c r="J1004" s="595"/>
      <c r="K1004" s="367">
        <v>99.3</v>
      </c>
      <c r="L1004" s="368">
        <v>0.79151000000000005</v>
      </c>
      <c r="M1004" s="334"/>
      <c r="N1004" s="332"/>
      <c r="O1004" s="561"/>
      <c r="P1004" s="352">
        <v>0.99299999999999999</v>
      </c>
      <c r="Q1004" s="353">
        <f t="shared" si="99"/>
        <v>0.9854527420069481</v>
      </c>
      <c r="R1004" s="587"/>
      <c r="S1004" s="566"/>
      <c r="T1004" s="562"/>
    </row>
    <row r="1005" spans="1:20" ht="18.75" customHeight="1">
      <c r="A1005" s="332"/>
      <c r="B1005" s="332"/>
      <c r="C1005" s="332"/>
      <c r="D1005" s="332"/>
      <c r="E1005" s="332"/>
      <c r="F1005" s="541"/>
      <c r="G1005" s="542"/>
      <c r="H1005" s="365">
        <v>99.4</v>
      </c>
      <c r="I1005" s="366">
        <v>0.79237000000000002</v>
      </c>
      <c r="J1005" s="595"/>
      <c r="K1005" s="367">
        <v>99.4</v>
      </c>
      <c r="L1005" s="368">
        <v>0.79120000000000001</v>
      </c>
      <c r="M1005" s="334"/>
      <c r="N1005" s="332"/>
      <c r="O1005" s="561"/>
      <c r="P1005" s="352">
        <v>0.99399999999999999</v>
      </c>
      <c r="Q1005" s="353">
        <f t="shared" si="99"/>
        <v>0.98248447029166985</v>
      </c>
      <c r="R1005" s="587"/>
      <c r="S1005" s="566"/>
      <c r="T1005" s="562"/>
    </row>
    <row r="1006" spans="1:20" ht="18.75" customHeight="1">
      <c r="A1006" s="332"/>
      <c r="B1006" s="332"/>
      <c r="C1006" s="332"/>
      <c r="D1006" s="332"/>
      <c r="E1006" s="332"/>
      <c r="F1006" s="541"/>
      <c r="G1006" s="542"/>
      <c r="H1006" s="365">
        <v>99.5</v>
      </c>
      <c r="I1006" s="366">
        <v>0.79188000000000003</v>
      </c>
      <c r="J1006" s="595"/>
      <c r="K1006" s="367">
        <v>99.5</v>
      </c>
      <c r="L1006" s="368">
        <v>0.79088999999999998</v>
      </c>
      <c r="M1006" s="334"/>
      <c r="N1006" s="332"/>
      <c r="O1006" s="561"/>
      <c r="P1006" s="352">
        <v>0.995</v>
      </c>
      <c r="Q1006" s="353">
        <f t="shared" si="99"/>
        <v>0.97951619857639161</v>
      </c>
      <c r="R1006" s="587"/>
      <c r="S1006" s="589">
        <f>+(Q1011-Q1001)/10</f>
        <v>-2.9682717152782921E-3</v>
      </c>
      <c r="T1006" s="562"/>
    </row>
    <row r="1007" spans="1:20" ht="18.75" customHeight="1">
      <c r="A1007" s="332"/>
      <c r="B1007" s="332"/>
      <c r="C1007" s="332"/>
      <c r="D1007" s="332"/>
      <c r="E1007" s="332"/>
      <c r="F1007" s="541"/>
      <c r="G1007" s="542"/>
      <c r="H1007" s="365">
        <v>99.6</v>
      </c>
      <c r="I1007" s="366">
        <v>0.79137000000000002</v>
      </c>
      <c r="J1007" s="595"/>
      <c r="K1007" s="367">
        <v>99.6</v>
      </c>
      <c r="L1007" s="368">
        <v>0.79059000000000001</v>
      </c>
      <c r="M1007" s="334"/>
      <c r="N1007" s="332"/>
      <c r="O1007" s="561"/>
      <c r="P1007" s="352">
        <v>0.996</v>
      </c>
      <c r="Q1007" s="353">
        <f t="shared" si="99"/>
        <v>0.97654792686111336</v>
      </c>
      <c r="R1007" s="587"/>
      <c r="S1007" s="566"/>
      <c r="T1007" s="562"/>
    </row>
    <row r="1008" spans="1:20" ht="18.75" customHeight="1">
      <c r="A1008" s="332"/>
      <c r="B1008" s="332"/>
      <c r="C1008" s="332"/>
      <c r="D1008" s="332"/>
      <c r="E1008" s="332"/>
      <c r="F1008" s="541"/>
      <c r="G1008" s="542"/>
      <c r="H1008" s="365">
        <v>99.7</v>
      </c>
      <c r="I1008" s="366">
        <v>0.79086999999999996</v>
      </c>
      <c r="J1008" s="595"/>
      <c r="K1008" s="367">
        <v>99.7</v>
      </c>
      <c r="L1008" s="368">
        <v>0.79027999999999998</v>
      </c>
      <c r="M1008" s="334"/>
      <c r="N1008" s="332"/>
      <c r="O1008" s="561"/>
      <c r="P1008" s="352">
        <v>0.997</v>
      </c>
      <c r="Q1008" s="353">
        <f t="shared" si="99"/>
        <v>0.97357965514583511</v>
      </c>
      <c r="R1008" s="587"/>
      <c r="S1008" s="566"/>
      <c r="T1008" s="562"/>
    </row>
    <row r="1009" spans="1:20" ht="18.75" customHeight="1">
      <c r="A1009" s="332"/>
      <c r="B1009" s="332"/>
      <c r="C1009" s="332"/>
      <c r="D1009" s="332"/>
      <c r="E1009" s="332"/>
      <c r="F1009" s="541"/>
      <c r="G1009" s="542"/>
      <c r="H1009" s="365">
        <v>99.8</v>
      </c>
      <c r="I1009" s="366">
        <v>0.79037999999999997</v>
      </c>
      <c r="J1009" s="595"/>
      <c r="K1009" s="367">
        <v>99.8</v>
      </c>
      <c r="L1009" s="368">
        <v>0.78996999999999995</v>
      </c>
      <c r="M1009" s="334"/>
      <c r="N1009" s="332"/>
      <c r="O1009" s="561"/>
      <c r="P1009" s="352">
        <v>0.998</v>
      </c>
      <c r="Q1009" s="353">
        <f t="shared" si="99"/>
        <v>0.97061138343055686</v>
      </c>
      <c r="R1009" s="587"/>
      <c r="S1009" s="566"/>
      <c r="T1009" s="562"/>
    </row>
    <row r="1010" spans="1:20" ht="18.75" customHeight="1">
      <c r="A1010" s="332"/>
      <c r="B1010" s="332"/>
      <c r="C1010" s="332"/>
      <c r="D1010" s="332"/>
      <c r="E1010" s="332"/>
      <c r="F1010" s="541"/>
      <c r="G1010" s="542"/>
      <c r="H1010" s="365">
        <v>99.9</v>
      </c>
      <c r="I1010" s="366">
        <v>0.78986999999999996</v>
      </c>
      <c r="J1010" s="595"/>
      <c r="K1010" s="367">
        <v>99.9</v>
      </c>
      <c r="L1010" s="368">
        <v>0.78966000000000003</v>
      </c>
      <c r="M1010" s="334"/>
      <c r="N1010" s="332"/>
      <c r="O1010" s="561"/>
      <c r="P1010" s="352">
        <v>0.999</v>
      </c>
      <c r="Q1010" s="353">
        <f t="shared" si="99"/>
        <v>0.96764311171527861</v>
      </c>
      <c r="R1010" s="587"/>
      <c r="S1010" s="566"/>
      <c r="T1010" s="562"/>
    </row>
    <row r="1011" spans="1:20" ht="18.75" customHeight="1" thickBot="1">
      <c r="A1011" s="332"/>
      <c r="B1011" s="332"/>
      <c r="C1011" s="332"/>
      <c r="D1011" s="332"/>
      <c r="E1011" s="332"/>
      <c r="F1011" s="543"/>
      <c r="G1011" s="544"/>
      <c r="H1011" s="373">
        <v>100</v>
      </c>
      <c r="I1011" s="374">
        <v>0.78934000000000004</v>
      </c>
      <c r="J1011" s="596"/>
      <c r="K1011" s="375">
        <v>100</v>
      </c>
      <c r="L1011" s="376">
        <v>0.78934000000000004</v>
      </c>
      <c r="M1011" s="334"/>
      <c r="N1011" s="332"/>
      <c r="O1011" s="561"/>
      <c r="P1011" s="350">
        <v>1</v>
      </c>
      <c r="Q1011" s="355">
        <v>0.96467483999999992</v>
      </c>
      <c r="R1011" s="587"/>
      <c r="S1011" s="566"/>
      <c r="T1011" s="562"/>
    </row>
    <row r="1012" spans="1:20" ht="18.75" customHeight="1">
      <c r="A1012" s="332"/>
      <c r="B1012" s="332"/>
      <c r="C1012" s="332"/>
      <c r="D1012" s="332"/>
      <c r="E1012" s="332"/>
      <c r="F1012" s="332"/>
      <c r="G1012" s="332"/>
      <c r="H1012" s="332"/>
      <c r="I1012" s="332"/>
      <c r="J1012" s="332"/>
      <c r="K1012" s="332"/>
      <c r="L1012" s="332"/>
      <c r="M1012" s="332"/>
      <c r="N1012" s="332"/>
      <c r="O1012" s="561"/>
      <c r="P1012" s="561"/>
      <c r="Q1012" s="591" t="s">
        <v>3</v>
      </c>
      <c r="R1012" s="591"/>
      <c r="S1012" s="562"/>
      <c r="T1012" s="562"/>
    </row>
    <row r="1013" spans="1:20" ht="18.75" customHeight="1">
      <c r="A1013" s="332"/>
      <c r="B1013" s="332"/>
      <c r="C1013" s="332"/>
      <c r="D1013" s="332"/>
      <c r="E1013" s="332"/>
      <c r="F1013" s="332"/>
      <c r="G1013" s="332"/>
      <c r="H1013" s="332"/>
      <c r="I1013" s="332"/>
      <c r="J1013" s="332"/>
      <c r="K1013" s="332"/>
      <c r="L1013" s="332"/>
      <c r="M1013" s="332"/>
      <c r="N1013" s="332"/>
      <c r="O1013" s="332"/>
      <c r="P1013" s="332"/>
      <c r="Q1013" s="332"/>
      <c r="R1013" s="332"/>
    </row>
    <row r="1014" spans="1:20" ht="18.75" customHeight="1">
      <c r="A1014" s="332"/>
      <c r="B1014" s="332"/>
      <c r="C1014" s="332"/>
      <c r="D1014" s="332"/>
      <c r="E1014" s="332"/>
      <c r="F1014" s="332"/>
      <c r="G1014" s="332"/>
      <c r="H1014" s="332"/>
      <c r="I1014" s="332"/>
      <c r="J1014" s="332"/>
      <c r="K1014" s="332"/>
      <c r="L1014" s="332"/>
      <c r="M1014" s="332"/>
      <c r="N1014" s="332"/>
      <c r="O1014" s="332"/>
      <c r="P1014" s="332"/>
      <c r="Q1014" s="332"/>
      <c r="R1014" s="332"/>
    </row>
    <row r="1015" spans="1:20" ht="18.75" customHeight="1">
      <c r="A1015" s="332"/>
      <c r="B1015" s="48" t="s">
        <v>26</v>
      </c>
      <c r="C1015" s="332"/>
      <c r="D1015" s="332"/>
      <c r="E1015" s="332"/>
      <c r="F1015" s="332"/>
      <c r="G1015" s="332"/>
      <c r="H1015" s="332"/>
      <c r="I1015" s="332"/>
      <c r="J1015" s="332"/>
      <c r="K1015" s="332"/>
      <c r="L1015" s="332"/>
      <c r="M1015" s="332"/>
      <c r="N1015" s="332"/>
      <c r="O1015" s="332"/>
      <c r="P1015" s="332"/>
      <c r="Q1015" s="332"/>
      <c r="R1015" s="332"/>
    </row>
    <row r="1016" spans="1:20" ht="18.75" customHeight="1">
      <c r="A1016" s="332"/>
      <c r="B1016" s="332"/>
      <c r="C1016" s="332"/>
      <c r="D1016" s="332"/>
      <c r="E1016" s="332"/>
      <c r="F1016" s="332"/>
      <c r="G1016" s="332"/>
      <c r="H1016" s="332"/>
      <c r="I1016" s="332"/>
      <c r="J1016" s="332"/>
      <c r="K1016" s="332"/>
      <c r="L1016" s="332"/>
      <c r="M1016" s="332"/>
      <c r="N1016" s="332"/>
      <c r="O1016" s="332"/>
      <c r="P1016" s="332"/>
      <c r="Q1016" s="332"/>
      <c r="R1016" s="332"/>
    </row>
  </sheetData>
  <sheetProtection password="CFAA" sheet="1" objects="1" scenarios="1"/>
  <mergeCells count="55">
    <mergeCell ref="D29:E29"/>
    <mergeCell ref="B29:C29"/>
    <mergeCell ref="B1:C1"/>
    <mergeCell ref="Q1012:R1012"/>
    <mergeCell ref="J8:J130"/>
    <mergeCell ref="J131:J250"/>
    <mergeCell ref="J251:J370"/>
    <mergeCell ref="J371:J490"/>
    <mergeCell ref="J491:J610"/>
    <mergeCell ref="J611:J730"/>
    <mergeCell ref="J731:J850"/>
    <mergeCell ref="J851:J970"/>
    <mergeCell ref="B13:C13"/>
    <mergeCell ref="D17:E17"/>
    <mergeCell ref="B17:C17"/>
    <mergeCell ref="B21:C21"/>
    <mergeCell ref="D25:E25"/>
    <mergeCell ref="B25:C25"/>
    <mergeCell ref="F975:G1011"/>
    <mergeCell ref="D971:G971"/>
    <mergeCell ref="B85:F85"/>
    <mergeCell ref="B128:F128"/>
    <mergeCell ref="B87:F87"/>
    <mergeCell ref="B89:F89"/>
    <mergeCell ref="B91:F91"/>
    <mergeCell ref="B93:F93"/>
    <mergeCell ref="B95:F95"/>
    <mergeCell ref="P8:P10"/>
    <mergeCell ref="Q8:Q10"/>
    <mergeCell ref="H1:I1"/>
    <mergeCell ref="H2:L5"/>
    <mergeCell ref="H6:L7"/>
    <mergeCell ref="H8:H10"/>
    <mergeCell ref="K8:K10"/>
    <mergeCell ref="I9:I10"/>
    <mergeCell ref="L9:L10"/>
    <mergeCell ref="O6:Q7"/>
    <mergeCell ref="O2:Q5"/>
    <mergeCell ref="K1:L1"/>
    <mergeCell ref="N13:N101"/>
    <mergeCell ref="D1:E1"/>
    <mergeCell ref="B37:C37"/>
    <mergeCell ref="D37:E37"/>
    <mergeCell ref="E43:G43"/>
    <mergeCell ref="B83:F83"/>
    <mergeCell ref="E3:E4"/>
    <mergeCell ref="C3:C4"/>
    <mergeCell ref="E7:E8"/>
    <mergeCell ref="C7:C8"/>
    <mergeCell ref="D33:E33"/>
    <mergeCell ref="B33:C33"/>
    <mergeCell ref="D21:E21"/>
    <mergeCell ref="D9:E9"/>
    <mergeCell ref="B9:C9"/>
    <mergeCell ref="D13:E13"/>
  </mergeCells>
  <hyperlinks>
    <hyperlink ref="B963" r:id="rId1"/>
    <hyperlink ref="B1015" r:id="rId2"/>
    <hyperlink ref="B54" r:id="rId3"/>
    <hyperlink ref="B57" r:id="rId4"/>
    <hyperlink ref="B60" r:id="rId5"/>
    <hyperlink ref="B63" r:id="rId6"/>
    <hyperlink ref="B93" r:id="rId7"/>
    <hyperlink ref="B125" r:id="rId8"/>
    <hyperlink ref="B150" r:id="rId9"/>
    <hyperlink ref="B52" r:id="rId10" location=":~:text=If%20abv%20is%20the%20alcohol-by-volume%20value%20expressed%20as%20a%20number "/>
  </hyperlinks>
  <pageMargins left="0.7" right="0.7" top="0.75" bottom="0.75" header="0.3" footer="0.3"/>
  <pageSetup paperSize="9" orientation="portrait" r:id="rId11"/>
  <drawing r:id="rId1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2</vt:i4>
      </vt:variant>
      <vt:variant>
        <vt:lpstr>Navngivne områder</vt:lpstr>
      </vt:variant>
      <vt:variant>
        <vt:i4>1</vt:i4>
      </vt:variant>
    </vt:vector>
  </HeadingPairs>
  <TitlesOfParts>
    <vt:vector size="3" baseType="lpstr">
      <vt:lpstr>Alkohol</vt:lpstr>
      <vt:lpstr>Table</vt:lpstr>
      <vt:lpstr>Alkohol!Udskriftsområde</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Jørgen Walter</dc:creator>
  <cp:lastModifiedBy>Walter</cp:lastModifiedBy>
  <cp:lastPrinted>2017-09-17T13:08:58Z</cp:lastPrinted>
  <dcterms:created xsi:type="dcterms:W3CDTF">2013-11-02T12:56:31Z</dcterms:created>
  <dcterms:modified xsi:type="dcterms:W3CDTF">2024-10-15T18:12:07Z</dcterms:modified>
</cp:coreProperties>
</file>